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Stavba!$H$38</definedName>
    <definedName name="CenaCelkem">Stavba!$G$27</definedName>
    <definedName name="CenaCelkemBezDPH">Stavba!$G$26</definedName>
    <definedName name="CenaCelkemVypocet" localSheetId="1">Stavba!$I$38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Stavba!$G$24</definedName>
    <definedName name="dpsc" localSheetId="1">Stavba!$C$13</definedName>
    <definedName name="IČO" localSheetId="1">Stavba!$I$11</definedName>
    <definedName name="Mena">Stavba!$J$27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Stavba!$B$36</definedName>
    <definedName name="_xlnm.Print_Area" localSheetId="3">' Pol'!$A$1:$U$59</definedName>
    <definedName name="_xlnm.Print_Area" localSheetId="1">Stavba!$A$1:$J$44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Stavba!$B$1:$J$34</definedName>
    <definedName name="ZakladDPHSni">Stavba!#REF!</definedName>
    <definedName name="ZakladDPHSniVypocet" localSheetId="1">Stavba!$F$38</definedName>
    <definedName name="ZakladDPHZakl">Stavba!$G$23</definedName>
    <definedName name="ZakladDPHZaklVypocet" localSheetId="1">Stavba!$G$38</definedName>
    <definedName name="Zaokrouhleni">Stavba!$G$25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9" i="12"/>
  <c r="G8" i="12" l="1"/>
  <c r="I44" i="1" s="1"/>
  <c r="I43" i="1" s="1"/>
  <c r="I18" i="1" s="1"/>
  <c r="I21" i="1" s="1"/>
  <c r="G23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F38" i="1"/>
  <c r="G38" i="1"/>
  <c r="H38" i="1"/>
  <c r="I38" i="1"/>
  <c r="J37" i="1" s="1"/>
  <c r="J38" i="1" s="1"/>
  <c r="J26" i="1"/>
  <c r="J24" i="1"/>
  <c r="G36" i="1"/>
  <c r="F36" i="1"/>
  <c r="H30" i="1"/>
  <c r="J23" i="1"/>
  <c r="J25" i="1"/>
  <c r="E24" i="1"/>
  <c r="G24" i="1" l="1"/>
  <c r="G27" i="1" s="1"/>
  <c r="M8" i="12"/>
  <c r="O8" i="12"/>
  <c r="U8" i="12"/>
  <c r="K8" i="12"/>
  <c r="Q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<sst xmlns="http://schemas.openxmlformats.org/spreadsheetml/2006/main" count="307" uniqueCount="193">
  <si>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</si>
  <si>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</si>
  <si>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</si>
  <si>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</si>
  <si>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</si>
  <si>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</si>
  <si>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</si>
  <si>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</si>
  <si>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</si>
  <si>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</si>
  <si>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</si>
  <si>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</si>
  <si>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</si>
  <si>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</si>
  <si>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</si>
  <si>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</si>
  <si>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</si>
  <si>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</si>
  <si>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</si>
  <si>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</si>
  <si>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</si>
  <si>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</si>
  <si>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</si>
  <si>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</si>
  <si>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</si>
  <si>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</si>
  <si>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</si>
  <si>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</si>
  <si>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</si>
  <si>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</si>
  <si>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</si>
  <si>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</si>
  <si>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</si>
  <si>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</si>
  <si>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</si>
  <si>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</si>
  <si>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</si>
  <si>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</si>
  <si>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</si>
  <si>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</si>
  <si>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</si>
  <si>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</si>
  <si>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Jan Kvasnička</t>
  </si>
  <si>
    <t>Kynšperk Věznice- Hygienické zázemí tělocvičny</t>
  </si>
  <si>
    <t>ArchEnergy s.r.o.</t>
  </si>
  <si>
    <t>Sokolovská 1105/100</t>
  </si>
  <si>
    <t>Plzeň</t>
  </si>
  <si>
    <t>32300</t>
  </si>
  <si>
    <t>01795937</t>
  </si>
  <si>
    <t>Celkem za stavbu</t>
  </si>
  <si>
    <t>CZK</t>
  </si>
  <si>
    <t>Rekapitulace dílů</t>
  </si>
  <si>
    <t>Typ dílu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</si>
  <si>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</si>
  <si>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</si>
  <si>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</si>
  <si>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</si>
  <si>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</si>
  <si>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</si>
  <si>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</si>
  <si>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</si>
  <si>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</si>
  <si>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</si>
  <si>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</si>
  <si>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</si>
  <si>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</si>
  <si>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</si>
  <si>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</si>
  <si>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</si>
  <si>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</si>
  <si>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</si>
  <si>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</si>
  <si>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</si>
  <si>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</si>
  <si>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</si>
  <si>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</si>
  <si>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</si>
  <si>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</si>
  <si>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</si>
  <si>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</si>
  <si>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</si>
  <si>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</si>
  <si>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</si>
  <si>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</si>
  <si>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728112111R00</t>
  </si>
  <si>
    <t>Montáž potrubí plechového kruhového do d 100 mm</t>
  </si>
  <si>
    <t>m</t>
  </si>
  <si>
    <t>POL1_0</t>
  </si>
  <si>
    <t>728112112R00</t>
  </si>
  <si>
    <t>Montáž potrubí plechového kruhového do d 200 mm</t>
  </si>
  <si>
    <t>728212111R00</t>
  </si>
  <si>
    <t>Montáž oblouku plechového kruhového do d 100 mm</t>
  </si>
  <si>
    <t>kus</t>
  </si>
  <si>
    <t>728212112R00</t>
  </si>
  <si>
    <t>Montáž oblouku plechového kruhového do d 200 mm</t>
  </si>
  <si>
    <t>728212113R00</t>
  </si>
  <si>
    <t>Montáž oblouku plechového kruhového do d 300 mm</t>
  </si>
  <si>
    <t>728212212R00</t>
  </si>
  <si>
    <t>Montáž přechodu plechového kruhového do d 200 mm</t>
  </si>
  <si>
    <t>728112113R00</t>
  </si>
  <si>
    <t>Montáž potrubí plechového kruhového do d 300 mm</t>
  </si>
  <si>
    <t>728112115R00</t>
  </si>
  <si>
    <t>Montáž potrubí plechového kruhového do d 500 mm</t>
  </si>
  <si>
    <t>728413522R00</t>
  </si>
  <si>
    <t>Montáž talířového ventilu kruhové do d 200 mm</t>
  </si>
  <si>
    <t>728612113R00</t>
  </si>
  <si>
    <t>Mtž ventilátoru radiál.středotl. potrub. do 0,07m2</t>
  </si>
  <si>
    <t>728612112R00</t>
  </si>
  <si>
    <t>Mtž ventilátoru radiál.středotl. potrub. do 0,03m2</t>
  </si>
  <si>
    <t>728212313R00</t>
  </si>
  <si>
    <t>Montáž odbočky plechové kruhové do d 300 mm</t>
  </si>
  <si>
    <t>728112114R00</t>
  </si>
  <si>
    <t>Montáž potrubí plechového kruhového do d 400 mm</t>
  </si>
  <si>
    <t>1</t>
  </si>
  <si>
    <t xml:space="preserve"> Spiro odskok BFU 250 15 </t>
  </si>
  <si>
    <t>KS</t>
  </si>
  <si>
    <t>2</t>
  </si>
  <si>
    <t xml:space="preserve"> Spiro osový přechod RCLU 160 </t>
  </si>
  <si>
    <t>3</t>
  </si>
  <si>
    <t xml:space="preserve">ELEKTRODESIGN Odtahový ventilátor TD 4000/355 </t>
  </si>
  <si>
    <t>4</t>
  </si>
  <si>
    <t xml:space="preserve">ELEKTRODESIGN Odtahový ventilátor TD 500/160 </t>
  </si>
  <si>
    <t>5</t>
  </si>
  <si>
    <t xml:space="preserve">Spiro oblouk BU 112 </t>
  </si>
  <si>
    <t>6</t>
  </si>
  <si>
    <t xml:space="preserve">Spiro oblouk BU 125 </t>
  </si>
  <si>
    <t>7</t>
  </si>
  <si>
    <t xml:space="preserve">Spiro oblouk BU 140 </t>
  </si>
  <si>
    <t>8</t>
  </si>
  <si>
    <t xml:space="preserve">Spiro oblouk BU 180 </t>
  </si>
  <si>
    <t>9</t>
  </si>
  <si>
    <t xml:space="preserve">Spiro oblouk BU 224 </t>
  </si>
  <si>
    <t>10</t>
  </si>
  <si>
    <t xml:space="preserve">Spiro oblouk BU 63  </t>
  </si>
  <si>
    <t>11</t>
  </si>
  <si>
    <t xml:space="preserve">Spiro oblouk BU 80 </t>
  </si>
  <si>
    <t>12</t>
  </si>
  <si>
    <t xml:space="preserve">Spiro odskok BFU 250 15 </t>
  </si>
  <si>
    <t>13</t>
  </si>
  <si>
    <t xml:space="preserve">Spiro odskok BFU 250 90 </t>
  </si>
  <si>
    <t>14</t>
  </si>
  <si>
    <t xml:space="preserve">Spiro odskok BFU 450 90 </t>
  </si>
  <si>
    <t>15</t>
  </si>
  <si>
    <t xml:space="preserve">Spiro osový přechod RCFU 100 63 </t>
  </si>
  <si>
    <t>16</t>
  </si>
  <si>
    <t xml:space="preserve">Spiro osový přechod RCFU 150 125 </t>
  </si>
  <si>
    <t>17</t>
  </si>
  <si>
    <t>Spiro osový přechod RCLU 125 112</t>
  </si>
  <si>
    <t>18</t>
  </si>
  <si>
    <t xml:space="preserve">Spiro přímá trouba SR 112 100 </t>
  </si>
  <si>
    <t>M</t>
  </si>
  <si>
    <t>19</t>
  </si>
  <si>
    <t xml:space="preserve">Spiro přímá trouba SR 125 1737 </t>
  </si>
  <si>
    <t>21</t>
  </si>
  <si>
    <t xml:space="preserve">Spiro přímá trouba SR 160 1173 </t>
  </si>
  <si>
    <t>22</t>
  </si>
  <si>
    <t xml:space="preserve">Spiro přímá trouba SR 300 125 </t>
  </si>
  <si>
    <t>20</t>
  </si>
  <si>
    <t xml:space="preserve">Spiro přímá trouba SR 150 958 </t>
  </si>
  <si>
    <t>23</t>
  </si>
  <si>
    <t xml:space="preserve">Spiro přímá trouba SR 400 1116 </t>
  </si>
  <si>
    <t>24</t>
  </si>
  <si>
    <t xml:space="preserve">Spiro přímá trouba SR 450 1604 </t>
  </si>
  <si>
    <t>25</t>
  </si>
  <si>
    <t xml:space="preserve">Spiro přímá trouba SR 63 131 </t>
  </si>
  <si>
    <t>26</t>
  </si>
  <si>
    <t xml:space="preserve">Spiro přímá trouba SR 80 </t>
  </si>
  <si>
    <t>27</t>
  </si>
  <si>
    <t xml:space="preserve">Spiro T-kus TCPU 160 80 </t>
  </si>
  <si>
    <t>28</t>
  </si>
  <si>
    <t xml:space="preserve">Spiro T-kus TCU 125 112 </t>
  </si>
  <si>
    <t>29</t>
  </si>
  <si>
    <t xml:space="preserve">Spiro T-kus TCU150 112 </t>
  </si>
  <si>
    <t>30</t>
  </si>
  <si>
    <t xml:space="preserve">Talířový ventil CRL-160 </t>
  </si>
  <si>
    <t>31</t>
  </si>
  <si>
    <t>Talířový ventil CRL-200</t>
  </si>
  <si>
    <t>32</t>
  </si>
  <si>
    <t>Talířový ventil KVB 100</t>
  </si>
  <si>
    <t>33</t>
  </si>
  <si>
    <t xml:space="preserve">Talířový ventil KVB 125 </t>
  </si>
  <si>
    <t>34</t>
  </si>
  <si>
    <t xml:space="preserve">Talířový ventil KVB 160 </t>
  </si>
  <si>
    <t>35</t>
  </si>
  <si>
    <t>Upevňovací materiál, závěsy</t>
  </si>
  <si>
    <t>soub</t>
  </si>
  <si>
    <t>998728201R00</t>
  </si>
  <si>
    <t>Přesun hmot pro vzduchotechniku, výšky do 6 m</t>
  </si>
  <si>
    <t/>
  </si>
  <si>
    <t>END</t>
  </si>
  <si>
    <t>VZT Položkový rozpočet</t>
  </si>
  <si>
    <t>Oprava hygienického zázemí tělocvičny</t>
  </si>
  <si>
    <t>Věznice Kynšperk nad Ohří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</si>
</sst>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184" t="s">
        <v>37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7"/>
  <sheetViews>
    <sheetView showGridLines="0" tabSelected="1" topLeftCell="B1" zoomScaleNormal="100" zoomScaleSheetLayoutView="75" workbookViewId="0">
      <selection activeCell="O15" sqref="O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34</v>
      </c>
      <c r="B1" s="186" t="s">
        <v>190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4"/>
      <c r="B2" s="81" t="s">
        <v>38</v>
      </c>
      <c r="C2" s="82"/>
      <c r="D2" s="83"/>
      <c r="E2" s="83" t="s">
        <v>191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40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41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19</v>
      </c>
      <c r="C5" s="5"/>
      <c r="D5" s="98"/>
      <c r="E5" s="26" t="s">
        <v>192</v>
      </c>
      <c r="F5" s="26"/>
      <c r="G5" s="26"/>
      <c r="H5" s="28" t="s">
        <v>31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32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01" t="s">
        <v>44</v>
      </c>
      <c r="E11" s="201"/>
      <c r="F11" s="201"/>
      <c r="G11" s="201"/>
      <c r="H11" s="28" t="s">
        <v>31</v>
      </c>
      <c r="I11" s="98" t="s">
        <v>48</v>
      </c>
      <c r="J11" s="11"/>
    </row>
    <row r="12" spans="1:15" ht="15.75" customHeight="1" x14ac:dyDescent="0.2">
      <c r="A12" s="4"/>
      <c r="B12" s="41"/>
      <c r="C12" s="26"/>
      <c r="D12" s="205" t="s">
        <v>45</v>
      </c>
      <c r="E12" s="205"/>
      <c r="F12" s="205"/>
      <c r="G12" s="205"/>
      <c r="H12" s="28" t="s">
        <v>32</v>
      </c>
      <c r="I12" s="98"/>
      <c r="J12" s="11"/>
    </row>
    <row r="13" spans="1:15" ht="15.75" customHeight="1" x14ac:dyDescent="0.2">
      <c r="A13" s="4"/>
      <c r="B13" s="42"/>
      <c r="C13" s="99" t="s">
        <v>47</v>
      </c>
      <c r="D13" s="185" t="s">
        <v>46</v>
      </c>
      <c r="E13" s="185"/>
      <c r="F13" s="185"/>
      <c r="G13" s="185"/>
      <c r="H13" s="29"/>
      <c r="I13" s="34"/>
      <c r="J13" s="51"/>
    </row>
    <row r="14" spans="1:15" ht="24" customHeight="1" x14ac:dyDescent="0.2">
      <c r="A14" s="4"/>
      <c r="B14" s="66" t="s">
        <v>18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00"/>
      <c r="F15" s="200"/>
      <c r="G15" s="202"/>
      <c r="H15" s="202"/>
      <c r="I15" s="202" t="s">
        <v>26</v>
      </c>
      <c r="J15" s="203"/>
    </row>
    <row r="16" spans="1:15" ht="23.25" customHeight="1" x14ac:dyDescent="0.2">
      <c r="A16" s="140" t="s">
        <v>21</v>
      </c>
      <c r="B16" s="141" t="s">
        <v>21</v>
      </c>
      <c r="C16" s="58"/>
      <c r="D16" s="59"/>
      <c r="E16" s="195"/>
      <c r="F16" s="204"/>
      <c r="G16" s="195"/>
      <c r="H16" s="204"/>
      <c r="I16" s="195">
        <v>0</v>
      </c>
      <c r="J16" s="196"/>
    </row>
    <row r="17" spans="1:10" ht="23.25" customHeight="1" x14ac:dyDescent="0.2">
      <c r="A17" s="140" t="s">
        <v>22</v>
      </c>
      <c r="B17" s="141" t="s">
        <v>22</v>
      </c>
      <c r="C17" s="58"/>
      <c r="D17" s="59"/>
      <c r="E17" s="195"/>
      <c r="F17" s="204"/>
      <c r="G17" s="195"/>
      <c r="H17" s="204"/>
      <c r="I17" s="195">
        <v>0</v>
      </c>
      <c r="J17" s="196"/>
    </row>
    <row r="18" spans="1:10" ht="23.25" customHeight="1" x14ac:dyDescent="0.2">
      <c r="A18" s="140" t="s">
        <v>23</v>
      </c>
      <c r="B18" s="141" t="s">
        <v>23</v>
      </c>
      <c r="C18" s="58"/>
      <c r="D18" s="59"/>
      <c r="E18" s="195"/>
      <c r="F18" s="204"/>
      <c r="G18" s="195"/>
      <c r="H18" s="204"/>
      <c r="I18" s="195">
        <f>I43</f>
        <v>0</v>
      </c>
      <c r="J18" s="196"/>
    </row>
    <row r="19" spans="1:10" ht="23.25" customHeight="1" x14ac:dyDescent="0.2">
      <c r="A19" s="140" t="s">
        <v>55</v>
      </c>
      <c r="B19" s="141" t="s">
        <v>24</v>
      </c>
      <c r="C19" s="58"/>
      <c r="D19" s="59"/>
      <c r="E19" s="195"/>
      <c r="F19" s="204"/>
      <c r="G19" s="195"/>
      <c r="H19" s="204"/>
      <c r="I19" s="195">
        <v>0</v>
      </c>
      <c r="J19" s="196"/>
    </row>
    <row r="20" spans="1:10" ht="23.25" customHeight="1" x14ac:dyDescent="0.2">
      <c r="A20" s="140" t="s">
        <v>56</v>
      </c>
      <c r="B20" s="141" t="s">
        <v>25</v>
      </c>
      <c r="C20" s="58"/>
      <c r="D20" s="59"/>
      <c r="E20" s="195"/>
      <c r="F20" s="204"/>
      <c r="G20" s="195"/>
      <c r="H20" s="204"/>
      <c r="I20" s="195">
        <v>0</v>
      </c>
      <c r="J20" s="196"/>
    </row>
    <row r="21" spans="1:10" ht="23.25" customHeight="1" x14ac:dyDescent="0.2">
      <c r="A21" s="4"/>
      <c r="B21" s="74" t="s">
        <v>26</v>
      </c>
      <c r="C21" s="75"/>
      <c r="D21" s="76"/>
      <c r="E21" s="197"/>
      <c r="F21" s="198"/>
      <c r="G21" s="197"/>
      <c r="H21" s="198"/>
      <c r="I21" s="197">
        <f>SUM(I16:J20)</f>
        <v>0</v>
      </c>
      <c r="J21" s="207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21</v>
      </c>
      <c r="F23" s="61" t="s">
        <v>0</v>
      </c>
      <c r="G23" s="193">
        <f>I21</f>
        <v>0</v>
      </c>
      <c r="H23" s="194"/>
      <c r="I23" s="194"/>
      <c r="J23" s="62" t="str">
        <f t="shared" ref="J23:J26" si="0">Mena</f>
        <v>CZK</v>
      </c>
    </row>
    <row r="24" spans="1:10" ht="23.25" customHeight="1" x14ac:dyDescent="0.2">
      <c r="A24" s="4"/>
      <c r="B24" s="49" t="s">
        <v>12</v>
      </c>
      <c r="C24" s="22"/>
      <c r="D24" s="18"/>
      <c r="E24" s="43">
        <f>SazbaDPH2</f>
        <v>21</v>
      </c>
      <c r="F24" s="44" t="s">
        <v>0</v>
      </c>
      <c r="G24" s="189">
        <f>ZakladDPHZakl/100*21</f>
        <v>0</v>
      </c>
      <c r="H24" s="190"/>
      <c r="I24" s="190"/>
      <c r="J24" s="56" t="str">
        <f t="shared" si="0"/>
        <v>CZK</v>
      </c>
    </row>
    <row r="25" spans="1:10" ht="23.25" customHeight="1" thickBot="1" x14ac:dyDescent="0.25">
      <c r="A25" s="4"/>
      <c r="B25" s="48" t="s">
        <v>4</v>
      </c>
      <c r="C25" s="20"/>
      <c r="D25" s="23"/>
      <c r="E25" s="20"/>
      <c r="F25" s="21"/>
      <c r="G25" s="191"/>
      <c r="H25" s="191"/>
      <c r="I25" s="191"/>
      <c r="J25" s="63" t="str">
        <f t="shared" si="0"/>
        <v>CZK</v>
      </c>
    </row>
    <row r="26" spans="1:10" ht="27.75" hidden="1" customHeight="1" thickBot="1" x14ac:dyDescent="0.25">
      <c r="A26" s="4"/>
      <c r="B26" s="119" t="s">
        <v>20</v>
      </c>
      <c r="C26" s="120"/>
      <c r="D26" s="120"/>
      <c r="E26" s="121"/>
      <c r="F26" s="122"/>
      <c r="G26" s="192">
        <v>0</v>
      </c>
      <c r="H26" s="199"/>
      <c r="I26" s="199"/>
      <c r="J26" s="123" t="str">
        <f t="shared" si="0"/>
        <v>CZK</v>
      </c>
    </row>
    <row r="27" spans="1:10" ht="27.75" customHeight="1" thickBot="1" x14ac:dyDescent="0.25">
      <c r="A27" s="4"/>
      <c r="B27" s="119" t="s">
        <v>33</v>
      </c>
      <c r="C27" s="124"/>
      <c r="D27" s="124"/>
      <c r="E27" s="124"/>
      <c r="F27" s="124"/>
      <c r="G27" s="192">
        <f>SUM(G23:I26)</f>
        <v>0</v>
      </c>
      <c r="H27" s="192"/>
      <c r="I27" s="192"/>
      <c r="J27" s="125" t="s">
        <v>50</v>
      </c>
    </row>
    <row r="28" spans="1:10" ht="12.75" customHeight="1" x14ac:dyDescent="0.2">
      <c r="A28" s="4"/>
      <c r="B28" s="4"/>
      <c r="C28" s="5"/>
      <c r="D28" s="5"/>
      <c r="E28" s="5"/>
      <c r="F28" s="5"/>
      <c r="G28" s="45"/>
      <c r="H28" s="5"/>
      <c r="I28" s="45"/>
      <c r="J28" s="12"/>
    </row>
    <row r="29" spans="1:10" ht="30" customHeight="1" x14ac:dyDescent="0.2">
      <c r="A29" s="4"/>
      <c r="B29" s="4"/>
      <c r="C29" s="5"/>
      <c r="D29" s="5"/>
      <c r="E29" s="5"/>
      <c r="F29" s="5"/>
      <c r="G29" s="45"/>
      <c r="H29" s="5"/>
      <c r="I29" s="45"/>
      <c r="J29" s="12"/>
    </row>
    <row r="30" spans="1:10" ht="18.75" customHeight="1" x14ac:dyDescent="0.2">
      <c r="A30" s="4"/>
      <c r="B30" s="24"/>
      <c r="C30" s="19" t="s">
        <v>10</v>
      </c>
      <c r="D30" s="39"/>
      <c r="E30" s="39"/>
      <c r="F30" s="19" t="s">
        <v>9</v>
      </c>
      <c r="G30" s="39"/>
      <c r="H30" s="40">
        <f ca="1">TODAY()</f>
        <v>42472</v>
      </c>
      <c r="I30" s="39"/>
      <c r="J30" s="12"/>
    </row>
    <row r="31" spans="1:10" ht="47.2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s="37" customFormat="1" ht="18.75" customHeight="1" x14ac:dyDescent="0.2">
      <c r="A32" s="30"/>
      <c r="B32" s="30"/>
      <c r="C32" s="31"/>
      <c r="D32" s="25"/>
      <c r="E32" s="25"/>
      <c r="F32" s="31"/>
      <c r="G32" s="32"/>
      <c r="H32" s="25"/>
      <c r="I32" s="32"/>
      <c r="J32" s="38"/>
    </row>
    <row r="33" spans="1:10" ht="12.75" customHeight="1" x14ac:dyDescent="0.2">
      <c r="A33" s="4"/>
      <c r="B33" s="4"/>
      <c r="C33" s="5"/>
      <c r="D33" s="206" t="s">
        <v>2</v>
      </c>
      <c r="E33" s="206"/>
      <c r="F33" s="5"/>
      <c r="G33" s="45"/>
      <c r="H33" s="13" t="s">
        <v>3</v>
      </c>
      <c r="I33" s="45"/>
      <c r="J33" s="12"/>
    </row>
    <row r="34" spans="1:10" ht="13.5" customHeight="1" thickBot="1" x14ac:dyDescent="0.25">
      <c r="A34" s="14"/>
      <c r="B34" s="14"/>
      <c r="C34" s="15"/>
      <c r="D34" s="15"/>
      <c r="E34" s="15"/>
      <c r="F34" s="15"/>
      <c r="G34" s="16"/>
      <c r="H34" s="15"/>
      <c r="I34" s="16"/>
      <c r="J34" s="17"/>
    </row>
    <row r="35" spans="1:10" ht="27" hidden="1" customHeight="1" x14ac:dyDescent="0.25">
      <c r="B35" s="77" t="s">
        <v>13</v>
      </c>
      <c r="C35" s="3"/>
      <c r="D35" s="3"/>
      <c r="E35" s="3"/>
      <c r="F35" s="111"/>
      <c r="G35" s="111"/>
      <c r="H35" s="111"/>
      <c r="I35" s="111"/>
      <c r="J35" s="3"/>
    </row>
    <row r="36" spans="1:10" ht="25.5" hidden="1" customHeight="1" x14ac:dyDescent="0.2">
      <c r="A36" s="103" t="s">
        <v>35</v>
      </c>
      <c r="B36" s="105" t="s">
        <v>14</v>
      </c>
      <c r="C36" s="106" t="s">
        <v>5</v>
      </c>
      <c r="D36" s="107"/>
      <c r="E36" s="107"/>
      <c r="F36" s="112" t="e">
        <f>#REF!</f>
        <v>#REF!</v>
      </c>
      <c r="G36" s="112" t="str">
        <f>B23</f>
        <v>Základ pro základní DPH</v>
      </c>
      <c r="H36" s="113" t="s">
        <v>15</v>
      </c>
      <c r="I36" s="113" t="s">
        <v>1</v>
      </c>
      <c r="J36" s="108" t="s">
        <v>0</v>
      </c>
    </row>
    <row r="37" spans="1:10" ht="25.5" hidden="1" customHeight="1" x14ac:dyDescent="0.2">
      <c r="A37" s="103">
        <v>1</v>
      </c>
      <c r="B37" s="109"/>
      <c r="C37" s="209"/>
      <c r="D37" s="210"/>
      <c r="E37" s="210"/>
      <c r="F37" s="114">
        <v>0</v>
      </c>
      <c r="G37" s="115">
        <v>0</v>
      </c>
      <c r="H37" s="116">
        <v>0</v>
      </c>
      <c r="I37" s="116">
        <v>68807.789999999994</v>
      </c>
      <c r="J37" s="110">
        <f>IF(CenaCelkemVypocet=0,"",I37/CenaCelkemVypocet*100)</f>
        <v>100</v>
      </c>
    </row>
    <row r="38" spans="1:10" ht="25.5" hidden="1" customHeight="1" x14ac:dyDescent="0.2">
      <c r="A38" s="103"/>
      <c r="B38" s="211" t="s">
        <v>49</v>
      </c>
      <c r="C38" s="212"/>
      <c r="D38" s="212"/>
      <c r="E38" s="213"/>
      <c r="F38" s="117">
        <f>SUMIF(A37:A37,"=1",F37:F37)</f>
        <v>0</v>
      </c>
      <c r="G38" s="118">
        <f>SUMIF(A37:A37,"=1",G37:G37)</f>
        <v>0</v>
      </c>
      <c r="H38" s="118">
        <f>SUMIF(A37:A37,"=1",H37:H37)</f>
        <v>0</v>
      </c>
      <c r="I38" s="118">
        <f>SUMIF(A37:A37,"=1",I37:I37)</f>
        <v>68807.789999999994</v>
      </c>
      <c r="J38" s="104">
        <f>SUMIF(A37:A37,"=1",J37:J37)</f>
        <v>100</v>
      </c>
    </row>
    <row r="40" spans="1:10" ht="15.75" x14ac:dyDescent="0.25">
      <c r="B40" s="126" t="s">
        <v>51</v>
      </c>
    </row>
    <row r="42" spans="1:10" ht="25.5" customHeight="1" x14ac:dyDescent="0.2">
      <c r="A42" s="127"/>
      <c r="B42" s="130" t="s">
        <v>14</v>
      </c>
      <c r="C42" s="130" t="s">
        <v>5</v>
      </c>
      <c r="D42" s="131"/>
      <c r="E42" s="131"/>
      <c r="F42" s="134" t="s">
        <v>52</v>
      </c>
      <c r="G42" s="134"/>
      <c r="H42" s="134"/>
      <c r="I42" s="214" t="s">
        <v>26</v>
      </c>
      <c r="J42" s="214"/>
    </row>
    <row r="43" spans="1:10" ht="25.5" customHeight="1" x14ac:dyDescent="0.2">
      <c r="A43" s="128"/>
      <c r="B43" s="135" t="s">
        <v>53</v>
      </c>
      <c r="C43" s="216" t="s">
        <v>54</v>
      </c>
      <c r="D43" s="217"/>
      <c r="E43" s="217"/>
      <c r="F43" s="136" t="s">
        <v>23</v>
      </c>
      <c r="G43" s="137"/>
      <c r="H43" s="137"/>
      <c r="I43" s="215">
        <f>I44</f>
        <v>0</v>
      </c>
      <c r="J43" s="215"/>
    </row>
    <row r="44" spans="1:10" ht="25.5" customHeight="1" x14ac:dyDescent="0.2">
      <c r="A44" s="129"/>
      <c r="B44" s="132" t="s">
        <v>1</v>
      </c>
      <c r="C44" s="132"/>
      <c r="D44" s="133"/>
      <c r="E44" s="133"/>
      <c r="F44" s="138"/>
      <c r="G44" s="139"/>
      <c r="H44" s="139"/>
      <c r="I44" s="208">
        <f>' Pol'!G8</f>
        <v>0</v>
      </c>
      <c r="J44" s="208"/>
    </row>
    <row r="45" spans="1:10" x14ac:dyDescent="0.2">
      <c r="F45" s="101"/>
      <c r="G45" s="102"/>
      <c r="H45" s="101"/>
      <c r="I45" s="102"/>
      <c r="J45" s="102"/>
    </row>
    <row r="46" spans="1:10" x14ac:dyDescent="0.2">
      <c r="F46" s="101"/>
      <c r="G46" s="102"/>
      <c r="H46" s="101"/>
      <c r="I46" s="102"/>
      <c r="J46" s="102"/>
    </row>
    <row r="47" spans="1:10" x14ac:dyDescent="0.2">
      <c r="F47" s="101"/>
      <c r="G47" s="102"/>
      <c r="H47" s="101"/>
      <c r="I47" s="102"/>
      <c r="J4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7">
    <mergeCell ref="I44:J44"/>
    <mergeCell ref="C37:E37"/>
    <mergeCell ref="B38:E38"/>
    <mergeCell ref="I42:J42"/>
    <mergeCell ref="I43:J43"/>
    <mergeCell ref="C43:E43"/>
    <mergeCell ref="D12:G12"/>
    <mergeCell ref="D33:E3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D13:G13"/>
    <mergeCell ref="B1:J1"/>
    <mergeCell ref="G24:I24"/>
    <mergeCell ref="G25:I25"/>
    <mergeCell ref="G27:I27"/>
    <mergeCell ref="G23:I23"/>
    <mergeCell ref="I16:J16"/>
    <mergeCell ref="I19:J19"/>
    <mergeCell ref="E21:F21"/>
    <mergeCell ref="G21:H21"/>
    <mergeCell ref="G26:I26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4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8" t="s">
        <v>6</v>
      </c>
      <c r="B1" s="218"/>
      <c r="C1" s="219"/>
      <c r="D1" s="218"/>
      <c r="E1" s="218"/>
      <c r="F1" s="218"/>
      <c r="G1" s="218"/>
    </row>
    <row r="2" spans="1:7" ht="24.95" customHeight="1" x14ac:dyDescent="0.2">
      <c r="A2" s="79" t="s">
        <v>39</v>
      </c>
      <c r="B2" s="78"/>
      <c r="C2" s="220"/>
      <c r="D2" s="220"/>
      <c r="E2" s="220"/>
      <c r="F2" s="220"/>
      <c r="G2" s="221"/>
    </row>
    <row r="3" spans="1:7" ht="24.95" hidden="1" customHeight="1" x14ac:dyDescent="0.2">
      <c r="A3" s="79" t="s">
        <v>7</v>
      </c>
      <c r="B3" s="78"/>
      <c r="C3" s="220"/>
      <c r="D3" s="220"/>
      <c r="E3" s="220"/>
      <c r="F3" s="220"/>
      <c r="G3" s="221"/>
    </row>
    <row r="4" spans="1:7" ht="24.95" hidden="1" customHeight="1" x14ac:dyDescent="0.2">
      <c r="A4" s="79" t="s">
        <v>8</v>
      </c>
      <c r="B4" s="78"/>
      <c r="C4" s="220"/>
      <c r="D4" s="220"/>
      <c r="E4" s="220"/>
      <c r="F4" s="220"/>
      <c r="G4" s="22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30" zoomScaleNormal="130" workbookViewId="0">
      <selection activeCell="G16" sqref="G16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22" t="s">
        <v>6</v>
      </c>
      <c r="B1" s="222"/>
      <c r="C1" s="222"/>
      <c r="D1" s="222"/>
      <c r="E1" s="222"/>
      <c r="F1" s="222"/>
      <c r="G1" s="222"/>
      <c r="AE1" t="s">
        <v>58</v>
      </c>
    </row>
    <row r="2" spans="1:60" ht="24.95" customHeight="1" x14ac:dyDescent="0.2">
      <c r="A2" s="145" t="s">
        <v>57</v>
      </c>
      <c r="B2" s="143"/>
      <c r="C2" s="223" t="s">
        <v>43</v>
      </c>
      <c r="D2" s="224"/>
      <c r="E2" s="224"/>
      <c r="F2" s="224"/>
      <c r="G2" s="225"/>
      <c r="AE2" t="s">
        <v>59</v>
      </c>
    </row>
    <row r="3" spans="1:60" ht="24.95" hidden="1" customHeight="1" x14ac:dyDescent="0.2">
      <c r="A3" s="146" t="s">
        <v>7</v>
      </c>
      <c r="B3" s="144"/>
      <c r="C3" s="226"/>
      <c r="D3" s="226"/>
      <c r="E3" s="226"/>
      <c r="F3" s="226"/>
      <c r="G3" s="227"/>
      <c r="AE3" t="s">
        <v>60</v>
      </c>
    </row>
    <row r="4" spans="1:60" ht="24.95" hidden="1" customHeight="1" x14ac:dyDescent="0.2">
      <c r="A4" s="146" t="s">
        <v>8</v>
      </c>
      <c r="B4" s="144"/>
      <c r="C4" s="228"/>
      <c r="D4" s="226"/>
      <c r="E4" s="226"/>
      <c r="F4" s="226"/>
      <c r="G4" s="227"/>
      <c r="AE4" t="s">
        <v>61</v>
      </c>
    </row>
    <row r="5" spans="1:60" hidden="1" x14ac:dyDescent="0.2">
      <c r="A5" s="147" t="s">
        <v>62</v>
      </c>
      <c r="B5" s="148"/>
      <c r="C5" s="149"/>
      <c r="D5" s="150"/>
      <c r="E5" s="151"/>
      <c r="F5" s="151"/>
      <c r="G5" s="152"/>
      <c r="AE5" t="s">
        <v>63</v>
      </c>
    </row>
    <row r="6" spans="1:60" x14ac:dyDescent="0.2">
      <c r="D6" s="142"/>
    </row>
    <row r="7" spans="1:60" ht="38.25" x14ac:dyDescent="0.2">
      <c r="A7" s="156" t="s">
        <v>64</v>
      </c>
      <c r="B7" s="157" t="s">
        <v>65</v>
      </c>
      <c r="C7" s="157" t="s">
        <v>66</v>
      </c>
      <c r="D7" s="165" t="s">
        <v>67</v>
      </c>
      <c r="E7" s="156" t="s">
        <v>68</v>
      </c>
      <c r="F7" s="153" t="s">
        <v>69</v>
      </c>
      <c r="G7" s="166" t="s">
        <v>26</v>
      </c>
      <c r="H7" s="167" t="s">
        <v>27</v>
      </c>
      <c r="I7" s="167" t="s">
        <v>70</v>
      </c>
      <c r="J7" s="167" t="s">
        <v>28</v>
      </c>
      <c r="K7" s="167" t="s">
        <v>71</v>
      </c>
      <c r="L7" s="167" t="s">
        <v>72</v>
      </c>
      <c r="M7" s="167" t="s">
        <v>73</v>
      </c>
      <c r="N7" s="167" t="s">
        <v>74</v>
      </c>
      <c r="O7" s="167" t="s">
        <v>75</v>
      </c>
      <c r="P7" s="167" t="s">
        <v>76</v>
      </c>
      <c r="Q7" s="167" t="s">
        <v>77</v>
      </c>
      <c r="R7" s="167" t="s">
        <v>78</v>
      </c>
      <c r="S7" s="167" t="s">
        <v>79</v>
      </c>
      <c r="T7" s="167" t="s">
        <v>80</v>
      </c>
      <c r="U7" s="158" t="s">
        <v>81</v>
      </c>
    </row>
    <row r="8" spans="1:60" x14ac:dyDescent="0.2">
      <c r="A8" s="168" t="s">
        <v>82</v>
      </c>
      <c r="B8" s="169" t="s">
        <v>53</v>
      </c>
      <c r="C8" s="170" t="s">
        <v>54</v>
      </c>
      <c r="D8" s="171"/>
      <c r="E8" s="172"/>
      <c r="F8" s="162"/>
      <c r="G8" s="162">
        <f>SUMIF(AE9:AE57,"&lt;&gt;NOR",G9:G57)</f>
        <v>0</v>
      </c>
      <c r="H8" s="162"/>
      <c r="I8" s="162">
        <f>SUM(I9:I57)</f>
        <v>0</v>
      </c>
      <c r="J8" s="162"/>
      <c r="K8" s="162">
        <f>SUM(K9:K57)</f>
        <v>68807.789999999994</v>
      </c>
      <c r="L8" s="162"/>
      <c r="M8" s="162">
        <f>SUM(M9:M57)</f>
        <v>0</v>
      </c>
      <c r="N8" s="162"/>
      <c r="O8" s="162">
        <f>SUM(O9:O57)</f>
        <v>0</v>
      </c>
      <c r="P8" s="162"/>
      <c r="Q8" s="162">
        <f>SUM(Q9:Q57)</f>
        <v>0</v>
      </c>
      <c r="R8" s="162"/>
      <c r="S8" s="162"/>
      <c r="T8" s="173"/>
      <c r="U8" s="162">
        <f>SUM(U9:U57)</f>
        <v>38.22999999999999</v>
      </c>
      <c r="AE8" t="s">
        <v>83</v>
      </c>
    </row>
    <row r="9" spans="1:60" outlineLevel="1" x14ac:dyDescent="0.2">
      <c r="A9" s="155">
        <v>1</v>
      </c>
      <c r="B9" s="159" t="s">
        <v>84</v>
      </c>
      <c r="C9" s="180" t="s">
        <v>85</v>
      </c>
      <c r="D9" s="160" t="s">
        <v>86</v>
      </c>
      <c r="E9" s="161">
        <v>7.681</v>
      </c>
      <c r="F9" s="163"/>
      <c r="G9" s="163">
        <f>E9*F9</f>
        <v>0</v>
      </c>
      <c r="H9" s="163">
        <v>0</v>
      </c>
      <c r="I9" s="163">
        <f t="shared" ref="I9:I40" si="0">ROUND(E9*H9,2)</f>
        <v>0</v>
      </c>
      <c r="J9" s="163">
        <v>95.4</v>
      </c>
      <c r="K9" s="163">
        <f t="shared" ref="K9:K40" si="1">ROUND(E9*J9,2)</f>
        <v>732.77</v>
      </c>
      <c r="L9" s="163">
        <v>0</v>
      </c>
      <c r="M9" s="163">
        <f t="shared" ref="M9:M40" si="2">G9*(1+L9/100)</f>
        <v>0</v>
      </c>
      <c r="N9" s="163">
        <v>0</v>
      </c>
      <c r="O9" s="163">
        <f t="shared" ref="O9:O40" si="3">ROUND(E9*N9,2)</f>
        <v>0</v>
      </c>
      <c r="P9" s="163">
        <v>0</v>
      </c>
      <c r="Q9" s="163">
        <f t="shared" ref="Q9:Q40" si="4">ROUND(E9*P9,2)</f>
        <v>0</v>
      </c>
      <c r="R9" s="163"/>
      <c r="S9" s="163"/>
      <c r="T9" s="164">
        <v>0.33</v>
      </c>
      <c r="U9" s="163">
        <f t="shared" ref="U9:U40" si="5">ROUND(E9*T9,2)</f>
        <v>2.5299999999999998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87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59" t="s">
        <v>88</v>
      </c>
      <c r="C10" s="180" t="s">
        <v>89</v>
      </c>
      <c r="D10" s="160" t="s">
        <v>86</v>
      </c>
      <c r="E10" s="161">
        <v>4.0579999999999998</v>
      </c>
      <c r="F10" s="163"/>
      <c r="G10" s="163">
        <f t="shared" ref="G10:G57" si="6">E10*F10</f>
        <v>0</v>
      </c>
      <c r="H10" s="163">
        <v>0</v>
      </c>
      <c r="I10" s="163">
        <f t="shared" si="0"/>
        <v>0</v>
      </c>
      <c r="J10" s="163">
        <v>107</v>
      </c>
      <c r="K10" s="163">
        <f t="shared" si="1"/>
        <v>434.21</v>
      </c>
      <c r="L10" s="163">
        <v>0</v>
      </c>
      <c r="M10" s="163">
        <f t="shared" si="2"/>
        <v>0</v>
      </c>
      <c r="N10" s="163">
        <v>0</v>
      </c>
      <c r="O10" s="163">
        <f t="shared" si="3"/>
        <v>0</v>
      </c>
      <c r="P10" s="163">
        <v>0</v>
      </c>
      <c r="Q10" s="163">
        <f t="shared" si="4"/>
        <v>0</v>
      </c>
      <c r="R10" s="163"/>
      <c r="S10" s="163"/>
      <c r="T10" s="164">
        <v>0.37</v>
      </c>
      <c r="U10" s="163">
        <f t="shared" si="5"/>
        <v>1.5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87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3</v>
      </c>
      <c r="B11" s="159" t="s">
        <v>90</v>
      </c>
      <c r="C11" s="180" t="s">
        <v>91</v>
      </c>
      <c r="D11" s="160" t="s">
        <v>92</v>
      </c>
      <c r="E11" s="161">
        <v>7</v>
      </c>
      <c r="F11" s="163"/>
      <c r="G11" s="163">
        <f t="shared" si="6"/>
        <v>0</v>
      </c>
      <c r="H11" s="163">
        <v>0</v>
      </c>
      <c r="I11" s="163">
        <f t="shared" si="0"/>
        <v>0</v>
      </c>
      <c r="J11" s="163">
        <v>83.8</v>
      </c>
      <c r="K11" s="163">
        <f t="shared" si="1"/>
        <v>586.6</v>
      </c>
      <c r="L11" s="163">
        <v>0</v>
      </c>
      <c r="M11" s="163">
        <f t="shared" si="2"/>
        <v>0</v>
      </c>
      <c r="N11" s="163">
        <v>0</v>
      </c>
      <c r="O11" s="163">
        <f t="shared" si="3"/>
        <v>0</v>
      </c>
      <c r="P11" s="163">
        <v>0</v>
      </c>
      <c r="Q11" s="163">
        <f t="shared" si="4"/>
        <v>0</v>
      </c>
      <c r="R11" s="163"/>
      <c r="S11" s="163"/>
      <c r="T11" s="164">
        <v>0.28999999999999998</v>
      </c>
      <c r="U11" s="163">
        <f t="shared" si="5"/>
        <v>2.0299999999999998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87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4</v>
      </c>
      <c r="B12" s="159" t="s">
        <v>93</v>
      </c>
      <c r="C12" s="180" t="s">
        <v>94</v>
      </c>
      <c r="D12" s="160" t="s">
        <v>92</v>
      </c>
      <c r="E12" s="161">
        <v>6</v>
      </c>
      <c r="F12" s="163"/>
      <c r="G12" s="163">
        <f t="shared" si="6"/>
        <v>0</v>
      </c>
      <c r="H12" s="163">
        <v>0</v>
      </c>
      <c r="I12" s="163">
        <f t="shared" si="0"/>
        <v>0</v>
      </c>
      <c r="J12" s="163">
        <v>95.4</v>
      </c>
      <c r="K12" s="163">
        <f t="shared" si="1"/>
        <v>572.4</v>
      </c>
      <c r="L12" s="163">
        <v>0</v>
      </c>
      <c r="M12" s="163">
        <f t="shared" si="2"/>
        <v>0</v>
      </c>
      <c r="N12" s="163">
        <v>0</v>
      </c>
      <c r="O12" s="163">
        <f t="shared" si="3"/>
        <v>0</v>
      </c>
      <c r="P12" s="163">
        <v>0</v>
      </c>
      <c r="Q12" s="163">
        <f t="shared" si="4"/>
        <v>0</v>
      </c>
      <c r="R12" s="163"/>
      <c r="S12" s="163"/>
      <c r="T12" s="164">
        <v>0.33</v>
      </c>
      <c r="U12" s="163">
        <f t="shared" si="5"/>
        <v>1.98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87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5</v>
      </c>
      <c r="B13" s="159" t="s">
        <v>95</v>
      </c>
      <c r="C13" s="180" t="s">
        <v>96</v>
      </c>
      <c r="D13" s="160" t="s">
        <v>92</v>
      </c>
      <c r="E13" s="161">
        <v>2</v>
      </c>
      <c r="F13" s="163"/>
      <c r="G13" s="163">
        <f t="shared" si="6"/>
        <v>0</v>
      </c>
      <c r="H13" s="163">
        <v>0</v>
      </c>
      <c r="I13" s="163">
        <f t="shared" si="0"/>
        <v>0</v>
      </c>
      <c r="J13" s="163">
        <v>130</v>
      </c>
      <c r="K13" s="163">
        <f t="shared" si="1"/>
        <v>260</v>
      </c>
      <c r="L13" s="163">
        <v>0</v>
      </c>
      <c r="M13" s="163">
        <f t="shared" si="2"/>
        <v>0</v>
      </c>
      <c r="N13" s="163">
        <v>0</v>
      </c>
      <c r="O13" s="163">
        <f t="shared" si="3"/>
        <v>0</v>
      </c>
      <c r="P13" s="163">
        <v>0</v>
      </c>
      <c r="Q13" s="163">
        <f t="shared" si="4"/>
        <v>0</v>
      </c>
      <c r="R13" s="163"/>
      <c r="S13" s="163"/>
      <c r="T13" s="164">
        <v>0.45</v>
      </c>
      <c r="U13" s="163">
        <f t="shared" si="5"/>
        <v>0.9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87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 x14ac:dyDescent="0.2">
      <c r="A14" s="155">
        <v>6</v>
      </c>
      <c r="B14" s="159" t="s">
        <v>97</v>
      </c>
      <c r="C14" s="180" t="s">
        <v>98</v>
      </c>
      <c r="D14" s="160" t="s">
        <v>92</v>
      </c>
      <c r="E14" s="161">
        <v>13</v>
      </c>
      <c r="F14" s="163"/>
      <c r="G14" s="163">
        <f t="shared" si="6"/>
        <v>0</v>
      </c>
      <c r="H14" s="163">
        <v>0</v>
      </c>
      <c r="I14" s="163">
        <f t="shared" si="0"/>
        <v>0</v>
      </c>
      <c r="J14" s="163">
        <v>78.099999999999994</v>
      </c>
      <c r="K14" s="163">
        <f t="shared" si="1"/>
        <v>1015.3</v>
      </c>
      <c r="L14" s="163">
        <v>0</v>
      </c>
      <c r="M14" s="163">
        <f t="shared" si="2"/>
        <v>0</v>
      </c>
      <c r="N14" s="163">
        <v>0</v>
      </c>
      <c r="O14" s="163">
        <f t="shared" si="3"/>
        <v>0</v>
      </c>
      <c r="P14" s="163">
        <v>0</v>
      </c>
      <c r="Q14" s="163">
        <f t="shared" si="4"/>
        <v>0</v>
      </c>
      <c r="R14" s="163"/>
      <c r="S14" s="163"/>
      <c r="T14" s="164">
        <v>0.27</v>
      </c>
      <c r="U14" s="163">
        <f t="shared" si="5"/>
        <v>3.51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87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7</v>
      </c>
      <c r="B15" s="159" t="s">
        <v>99</v>
      </c>
      <c r="C15" s="180" t="s">
        <v>100</v>
      </c>
      <c r="D15" s="160" t="s">
        <v>86</v>
      </c>
      <c r="E15" s="161">
        <v>3.7509999999999999</v>
      </c>
      <c r="F15" s="163"/>
      <c r="G15" s="163">
        <f t="shared" si="6"/>
        <v>0</v>
      </c>
      <c r="H15" s="163">
        <v>0</v>
      </c>
      <c r="I15" s="163">
        <f t="shared" si="0"/>
        <v>0</v>
      </c>
      <c r="J15" s="163">
        <v>159</v>
      </c>
      <c r="K15" s="163">
        <f t="shared" si="1"/>
        <v>596.41</v>
      </c>
      <c r="L15" s="163">
        <v>0</v>
      </c>
      <c r="M15" s="163">
        <f t="shared" si="2"/>
        <v>0</v>
      </c>
      <c r="N15" s="163">
        <v>0</v>
      </c>
      <c r="O15" s="163">
        <f t="shared" si="3"/>
        <v>0</v>
      </c>
      <c r="P15" s="163">
        <v>0</v>
      </c>
      <c r="Q15" s="163">
        <f t="shared" si="4"/>
        <v>0</v>
      </c>
      <c r="R15" s="163"/>
      <c r="S15" s="163"/>
      <c r="T15" s="164">
        <v>0.55000000000000004</v>
      </c>
      <c r="U15" s="163">
        <f t="shared" si="5"/>
        <v>2.06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87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8</v>
      </c>
      <c r="B16" s="159" t="s">
        <v>101</v>
      </c>
      <c r="C16" s="180" t="s">
        <v>102</v>
      </c>
      <c r="D16" s="160" t="s">
        <v>86</v>
      </c>
      <c r="E16" s="161">
        <v>6.3760000000000003</v>
      </c>
      <c r="F16" s="163"/>
      <c r="G16" s="163">
        <f t="shared" si="6"/>
        <v>0</v>
      </c>
      <c r="H16" s="163">
        <v>0</v>
      </c>
      <c r="I16" s="163">
        <f t="shared" si="0"/>
        <v>0</v>
      </c>
      <c r="J16" s="163">
        <v>297.5</v>
      </c>
      <c r="K16" s="163">
        <f t="shared" si="1"/>
        <v>1896.86</v>
      </c>
      <c r="L16" s="163">
        <v>0</v>
      </c>
      <c r="M16" s="163">
        <f t="shared" si="2"/>
        <v>0</v>
      </c>
      <c r="N16" s="163">
        <v>0</v>
      </c>
      <c r="O16" s="163">
        <f t="shared" si="3"/>
        <v>0</v>
      </c>
      <c r="P16" s="163">
        <v>0</v>
      </c>
      <c r="Q16" s="163">
        <f t="shared" si="4"/>
        <v>0</v>
      </c>
      <c r="R16" s="163"/>
      <c r="S16" s="163"/>
      <c r="T16" s="164">
        <v>1.03</v>
      </c>
      <c r="U16" s="163">
        <f t="shared" si="5"/>
        <v>6.57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87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9</v>
      </c>
      <c r="B17" s="159" t="s">
        <v>103</v>
      </c>
      <c r="C17" s="180" t="s">
        <v>104</v>
      </c>
      <c r="D17" s="160" t="s">
        <v>92</v>
      </c>
      <c r="E17" s="161">
        <v>17</v>
      </c>
      <c r="F17" s="163"/>
      <c r="G17" s="163">
        <f t="shared" si="6"/>
        <v>0</v>
      </c>
      <c r="H17" s="163">
        <v>0</v>
      </c>
      <c r="I17" s="163">
        <f t="shared" si="0"/>
        <v>0</v>
      </c>
      <c r="J17" s="163">
        <v>107</v>
      </c>
      <c r="K17" s="163">
        <f t="shared" si="1"/>
        <v>1819</v>
      </c>
      <c r="L17" s="163">
        <v>0</v>
      </c>
      <c r="M17" s="163">
        <f t="shared" si="2"/>
        <v>0</v>
      </c>
      <c r="N17" s="163">
        <v>0</v>
      </c>
      <c r="O17" s="163">
        <f t="shared" si="3"/>
        <v>0</v>
      </c>
      <c r="P17" s="163">
        <v>0</v>
      </c>
      <c r="Q17" s="163">
        <f t="shared" si="4"/>
        <v>0</v>
      </c>
      <c r="R17" s="163"/>
      <c r="S17" s="163"/>
      <c r="T17" s="164">
        <v>0.37</v>
      </c>
      <c r="U17" s="163">
        <f t="shared" si="5"/>
        <v>6.29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87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10</v>
      </c>
      <c r="B18" s="159" t="s">
        <v>105</v>
      </c>
      <c r="C18" s="180" t="s">
        <v>106</v>
      </c>
      <c r="D18" s="160" t="s">
        <v>92</v>
      </c>
      <c r="E18" s="161">
        <v>1</v>
      </c>
      <c r="F18" s="163"/>
      <c r="G18" s="163">
        <f t="shared" si="6"/>
        <v>0</v>
      </c>
      <c r="H18" s="163">
        <v>0</v>
      </c>
      <c r="I18" s="163">
        <f t="shared" si="0"/>
        <v>0</v>
      </c>
      <c r="J18" s="163">
        <v>1185</v>
      </c>
      <c r="K18" s="163">
        <f t="shared" si="1"/>
        <v>1185</v>
      </c>
      <c r="L18" s="163">
        <v>0</v>
      </c>
      <c r="M18" s="163">
        <f t="shared" si="2"/>
        <v>0</v>
      </c>
      <c r="N18" s="163">
        <v>0</v>
      </c>
      <c r="O18" s="163">
        <f t="shared" si="3"/>
        <v>0</v>
      </c>
      <c r="P18" s="163">
        <v>0</v>
      </c>
      <c r="Q18" s="163">
        <f t="shared" si="4"/>
        <v>0</v>
      </c>
      <c r="R18" s="163"/>
      <c r="S18" s="163"/>
      <c r="T18" s="164">
        <v>4.0999999999999996</v>
      </c>
      <c r="U18" s="163">
        <f t="shared" si="5"/>
        <v>4.0999999999999996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87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11</v>
      </c>
      <c r="B19" s="159" t="s">
        <v>107</v>
      </c>
      <c r="C19" s="180" t="s">
        <v>108</v>
      </c>
      <c r="D19" s="160" t="s">
        <v>92</v>
      </c>
      <c r="E19" s="161">
        <v>1</v>
      </c>
      <c r="F19" s="163"/>
      <c r="G19" s="163">
        <f t="shared" si="6"/>
        <v>0</v>
      </c>
      <c r="H19" s="163">
        <v>0</v>
      </c>
      <c r="I19" s="163">
        <f t="shared" si="0"/>
        <v>0</v>
      </c>
      <c r="J19" s="163">
        <v>809</v>
      </c>
      <c r="K19" s="163">
        <f t="shared" si="1"/>
        <v>809</v>
      </c>
      <c r="L19" s="163">
        <v>0</v>
      </c>
      <c r="M19" s="163">
        <f t="shared" si="2"/>
        <v>0</v>
      </c>
      <c r="N19" s="163">
        <v>0</v>
      </c>
      <c r="O19" s="163">
        <f t="shared" si="3"/>
        <v>0</v>
      </c>
      <c r="P19" s="163">
        <v>0</v>
      </c>
      <c r="Q19" s="163">
        <f t="shared" si="4"/>
        <v>0</v>
      </c>
      <c r="R19" s="163"/>
      <c r="S19" s="163"/>
      <c r="T19" s="164">
        <v>2.8</v>
      </c>
      <c r="U19" s="163">
        <f t="shared" si="5"/>
        <v>2.8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87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12</v>
      </c>
      <c r="B20" s="159" t="s">
        <v>109</v>
      </c>
      <c r="C20" s="180" t="s">
        <v>110</v>
      </c>
      <c r="D20" s="160" t="s">
        <v>92</v>
      </c>
      <c r="E20" s="161">
        <v>3</v>
      </c>
      <c r="F20" s="163"/>
      <c r="G20" s="163">
        <f t="shared" si="6"/>
        <v>0</v>
      </c>
      <c r="H20" s="163">
        <v>0</v>
      </c>
      <c r="I20" s="163">
        <f t="shared" si="0"/>
        <v>0</v>
      </c>
      <c r="J20" s="163">
        <v>136</v>
      </c>
      <c r="K20" s="163">
        <f t="shared" si="1"/>
        <v>408</v>
      </c>
      <c r="L20" s="163">
        <v>0</v>
      </c>
      <c r="M20" s="163">
        <f t="shared" si="2"/>
        <v>0</v>
      </c>
      <c r="N20" s="163">
        <v>0</v>
      </c>
      <c r="O20" s="163">
        <f t="shared" si="3"/>
        <v>0</v>
      </c>
      <c r="P20" s="163">
        <v>0</v>
      </c>
      <c r="Q20" s="163">
        <f t="shared" si="4"/>
        <v>0</v>
      </c>
      <c r="R20" s="163"/>
      <c r="S20" s="163"/>
      <c r="T20" s="164">
        <v>0.47</v>
      </c>
      <c r="U20" s="163">
        <f t="shared" si="5"/>
        <v>1.41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87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13</v>
      </c>
      <c r="B21" s="159" t="s">
        <v>111</v>
      </c>
      <c r="C21" s="180" t="s">
        <v>112</v>
      </c>
      <c r="D21" s="160" t="s">
        <v>86</v>
      </c>
      <c r="E21" s="161">
        <v>2.9980000000000002</v>
      </c>
      <c r="F21" s="163"/>
      <c r="G21" s="163">
        <f t="shared" si="6"/>
        <v>0</v>
      </c>
      <c r="H21" s="163">
        <v>0</v>
      </c>
      <c r="I21" s="163">
        <f t="shared" si="0"/>
        <v>0</v>
      </c>
      <c r="J21" s="163">
        <v>245.5</v>
      </c>
      <c r="K21" s="163">
        <f t="shared" si="1"/>
        <v>736.01</v>
      </c>
      <c r="L21" s="163">
        <v>0</v>
      </c>
      <c r="M21" s="163">
        <f t="shared" si="2"/>
        <v>0</v>
      </c>
      <c r="N21" s="163">
        <v>0</v>
      </c>
      <c r="O21" s="163">
        <f t="shared" si="3"/>
        <v>0</v>
      </c>
      <c r="P21" s="163">
        <v>0</v>
      </c>
      <c r="Q21" s="163">
        <f t="shared" si="4"/>
        <v>0</v>
      </c>
      <c r="R21" s="163"/>
      <c r="S21" s="163"/>
      <c r="T21" s="164">
        <v>0.85</v>
      </c>
      <c r="U21" s="163">
        <f t="shared" si="5"/>
        <v>2.5499999999999998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87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14</v>
      </c>
      <c r="B22" s="159" t="s">
        <v>113</v>
      </c>
      <c r="C22" s="180" t="s">
        <v>114</v>
      </c>
      <c r="D22" s="160" t="s">
        <v>115</v>
      </c>
      <c r="E22" s="161">
        <v>1</v>
      </c>
      <c r="F22" s="163"/>
      <c r="G22" s="163">
        <f t="shared" si="6"/>
        <v>0</v>
      </c>
      <c r="H22" s="163">
        <v>0</v>
      </c>
      <c r="I22" s="163">
        <f t="shared" si="0"/>
        <v>0</v>
      </c>
      <c r="J22" s="163">
        <v>419</v>
      </c>
      <c r="K22" s="163">
        <f t="shared" si="1"/>
        <v>419</v>
      </c>
      <c r="L22" s="163">
        <v>0</v>
      </c>
      <c r="M22" s="163">
        <f t="shared" si="2"/>
        <v>0</v>
      </c>
      <c r="N22" s="163">
        <v>0</v>
      </c>
      <c r="O22" s="163">
        <f t="shared" si="3"/>
        <v>0</v>
      </c>
      <c r="P22" s="163">
        <v>0</v>
      </c>
      <c r="Q22" s="163">
        <f t="shared" si="4"/>
        <v>0</v>
      </c>
      <c r="R22" s="163"/>
      <c r="S22" s="163"/>
      <c r="T22" s="164">
        <v>0</v>
      </c>
      <c r="U22" s="163">
        <f t="shared" si="5"/>
        <v>0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87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15</v>
      </c>
      <c r="B23" s="159" t="s">
        <v>116</v>
      </c>
      <c r="C23" s="180" t="s">
        <v>117</v>
      </c>
      <c r="D23" s="160" t="s">
        <v>115</v>
      </c>
      <c r="E23" s="161">
        <v>1</v>
      </c>
      <c r="F23" s="163"/>
      <c r="G23" s="163">
        <f t="shared" si="6"/>
        <v>0</v>
      </c>
      <c r="H23" s="163">
        <v>0</v>
      </c>
      <c r="I23" s="163">
        <f t="shared" si="0"/>
        <v>0</v>
      </c>
      <c r="J23" s="163">
        <v>252</v>
      </c>
      <c r="K23" s="163">
        <f t="shared" si="1"/>
        <v>252</v>
      </c>
      <c r="L23" s="163">
        <v>0</v>
      </c>
      <c r="M23" s="163">
        <f t="shared" si="2"/>
        <v>0</v>
      </c>
      <c r="N23" s="163">
        <v>0</v>
      </c>
      <c r="O23" s="163">
        <f t="shared" si="3"/>
        <v>0</v>
      </c>
      <c r="P23" s="163">
        <v>0</v>
      </c>
      <c r="Q23" s="163">
        <f t="shared" si="4"/>
        <v>0</v>
      </c>
      <c r="R23" s="163"/>
      <c r="S23" s="163"/>
      <c r="T23" s="164">
        <v>0</v>
      </c>
      <c r="U23" s="163">
        <f t="shared" si="5"/>
        <v>0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87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16</v>
      </c>
      <c r="B24" s="159" t="s">
        <v>118</v>
      </c>
      <c r="C24" s="180" t="s">
        <v>119</v>
      </c>
      <c r="D24" s="160" t="s">
        <v>115</v>
      </c>
      <c r="E24" s="161">
        <v>1</v>
      </c>
      <c r="F24" s="163"/>
      <c r="G24" s="163">
        <f t="shared" si="6"/>
        <v>0</v>
      </c>
      <c r="H24" s="163">
        <v>0</v>
      </c>
      <c r="I24" s="163">
        <f t="shared" si="0"/>
        <v>0</v>
      </c>
      <c r="J24" s="163">
        <v>24382</v>
      </c>
      <c r="K24" s="163">
        <f t="shared" si="1"/>
        <v>24382</v>
      </c>
      <c r="L24" s="163">
        <v>0</v>
      </c>
      <c r="M24" s="163">
        <f t="shared" si="2"/>
        <v>0</v>
      </c>
      <c r="N24" s="163">
        <v>0</v>
      </c>
      <c r="O24" s="163">
        <f t="shared" si="3"/>
        <v>0</v>
      </c>
      <c r="P24" s="163">
        <v>0</v>
      </c>
      <c r="Q24" s="163">
        <f t="shared" si="4"/>
        <v>0</v>
      </c>
      <c r="R24" s="163"/>
      <c r="S24" s="163"/>
      <c r="T24" s="164">
        <v>0</v>
      </c>
      <c r="U24" s="163">
        <f t="shared" si="5"/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87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17</v>
      </c>
      <c r="B25" s="159" t="s">
        <v>120</v>
      </c>
      <c r="C25" s="180" t="s">
        <v>121</v>
      </c>
      <c r="D25" s="160" t="s">
        <v>115</v>
      </c>
      <c r="E25" s="161">
        <v>1</v>
      </c>
      <c r="F25" s="163"/>
      <c r="G25" s="163">
        <f t="shared" si="6"/>
        <v>0</v>
      </c>
      <c r="H25" s="163">
        <v>0</v>
      </c>
      <c r="I25" s="163">
        <f t="shared" si="0"/>
        <v>0</v>
      </c>
      <c r="J25" s="163">
        <v>3826</v>
      </c>
      <c r="K25" s="163">
        <f t="shared" si="1"/>
        <v>3826</v>
      </c>
      <c r="L25" s="163">
        <v>0</v>
      </c>
      <c r="M25" s="163">
        <f t="shared" si="2"/>
        <v>0</v>
      </c>
      <c r="N25" s="163">
        <v>0</v>
      </c>
      <c r="O25" s="163">
        <f t="shared" si="3"/>
        <v>0</v>
      </c>
      <c r="P25" s="163">
        <v>0</v>
      </c>
      <c r="Q25" s="163">
        <f t="shared" si="4"/>
        <v>0</v>
      </c>
      <c r="R25" s="163"/>
      <c r="S25" s="163"/>
      <c r="T25" s="164">
        <v>0</v>
      </c>
      <c r="U25" s="163">
        <f t="shared" si="5"/>
        <v>0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87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18</v>
      </c>
      <c r="B26" s="159" t="s">
        <v>122</v>
      </c>
      <c r="C26" s="180" t="s">
        <v>123</v>
      </c>
      <c r="D26" s="160" t="s">
        <v>115</v>
      </c>
      <c r="E26" s="161">
        <v>1</v>
      </c>
      <c r="F26" s="163"/>
      <c r="G26" s="163">
        <f t="shared" si="6"/>
        <v>0</v>
      </c>
      <c r="H26" s="163">
        <v>0</v>
      </c>
      <c r="I26" s="163">
        <f t="shared" si="0"/>
        <v>0</v>
      </c>
      <c r="J26" s="163">
        <v>132</v>
      </c>
      <c r="K26" s="163">
        <f t="shared" si="1"/>
        <v>132</v>
      </c>
      <c r="L26" s="163">
        <v>0</v>
      </c>
      <c r="M26" s="163">
        <f t="shared" si="2"/>
        <v>0</v>
      </c>
      <c r="N26" s="163">
        <v>0</v>
      </c>
      <c r="O26" s="163">
        <f t="shared" si="3"/>
        <v>0</v>
      </c>
      <c r="P26" s="163">
        <v>0</v>
      </c>
      <c r="Q26" s="163">
        <f t="shared" si="4"/>
        <v>0</v>
      </c>
      <c r="R26" s="163"/>
      <c r="S26" s="163"/>
      <c r="T26" s="164">
        <v>0</v>
      </c>
      <c r="U26" s="163">
        <f t="shared" si="5"/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87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19</v>
      </c>
      <c r="B27" s="159" t="s">
        <v>124</v>
      </c>
      <c r="C27" s="180" t="s">
        <v>125</v>
      </c>
      <c r="D27" s="160" t="s">
        <v>115</v>
      </c>
      <c r="E27" s="161">
        <v>1</v>
      </c>
      <c r="F27" s="163"/>
      <c r="G27" s="163">
        <f t="shared" si="6"/>
        <v>0</v>
      </c>
      <c r="H27" s="163">
        <v>0</v>
      </c>
      <c r="I27" s="163">
        <f t="shared" si="0"/>
        <v>0</v>
      </c>
      <c r="J27" s="163">
        <v>209</v>
      </c>
      <c r="K27" s="163">
        <f t="shared" si="1"/>
        <v>209</v>
      </c>
      <c r="L27" s="163">
        <v>0</v>
      </c>
      <c r="M27" s="163">
        <f t="shared" si="2"/>
        <v>0</v>
      </c>
      <c r="N27" s="163">
        <v>0</v>
      </c>
      <c r="O27" s="163">
        <f t="shared" si="3"/>
        <v>0</v>
      </c>
      <c r="P27" s="163">
        <v>0</v>
      </c>
      <c r="Q27" s="163">
        <f t="shared" si="4"/>
        <v>0</v>
      </c>
      <c r="R27" s="163"/>
      <c r="S27" s="163"/>
      <c r="T27" s="164">
        <v>0</v>
      </c>
      <c r="U27" s="163">
        <f t="shared" si="5"/>
        <v>0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87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20</v>
      </c>
      <c r="B28" s="159" t="s">
        <v>126</v>
      </c>
      <c r="C28" s="180" t="s">
        <v>127</v>
      </c>
      <c r="D28" s="160" t="s">
        <v>115</v>
      </c>
      <c r="E28" s="161">
        <v>3</v>
      </c>
      <c r="F28" s="163"/>
      <c r="G28" s="163">
        <f t="shared" si="6"/>
        <v>0</v>
      </c>
      <c r="H28" s="163">
        <v>0</v>
      </c>
      <c r="I28" s="163">
        <f t="shared" si="0"/>
        <v>0</v>
      </c>
      <c r="J28" s="163">
        <v>375</v>
      </c>
      <c r="K28" s="163">
        <f t="shared" si="1"/>
        <v>1125</v>
      </c>
      <c r="L28" s="163">
        <v>0</v>
      </c>
      <c r="M28" s="163">
        <f t="shared" si="2"/>
        <v>0</v>
      </c>
      <c r="N28" s="163">
        <v>0</v>
      </c>
      <c r="O28" s="163">
        <f t="shared" si="3"/>
        <v>0</v>
      </c>
      <c r="P28" s="163">
        <v>0</v>
      </c>
      <c r="Q28" s="163">
        <f t="shared" si="4"/>
        <v>0</v>
      </c>
      <c r="R28" s="163"/>
      <c r="S28" s="163"/>
      <c r="T28" s="164">
        <v>0</v>
      </c>
      <c r="U28" s="163">
        <f t="shared" si="5"/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87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21</v>
      </c>
      <c r="B29" s="159" t="s">
        <v>128</v>
      </c>
      <c r="C29" s="180" t="s">
        <v>129</v>
      </c>
      <c r="D29" s="160" t="s">
        <v>115</v>
      </c>
      <c r="E29" s="161">
        <v>1</v>
      </c>
      <c r="F29" s="163"/>
      <c r="G29" s="163">
        <f t="shared" si="6"/>
        <v>0</v>
      </c>
      <c r="H29" s="163">
        <v>0</v>
      </c>
      <c r="I29" s="163">
        <f t="shared" si="0"/>
        <v>0</v>
      </c>
      <c r="J29" s="163">
        <v>520</v>
      </c>
      <c r="K29" s="163">
        <f t="shared" si="1"/>
        <v>520</v>
      </c>
      <c r="L29" s="163">
        <v>0</v>
      </c>
      <c r="M29" s="163">
        <f t="shared" si="2"/>
        <v>0</v>
      </c>
      <c r="N29" s="163">
        <v>0</v>
      </c>
      <c r="O29" s="163">
        <f t="shared" si="3"/>
        <v>0</v>
      </c>
      <c r="P29" s="163">
        <v>0</v>
      </c>
      <c r="Q29" s="163">
        <f t="shared" si="4"/>
        <v>0</v>
      </c>
      <c r="R29" s="163"/>
      <c r="S29" s="163"/>
      <c r="T29" s="164">
        <v>0</v>
      </c>
      <c r="U29" s="163">
        <f t="shared" si="5"/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87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22</v>
      </c>
      <c r="B30" s="159" t="s">
        <v>130</v>
      </c>
      <c r="C30" s="180" t="s">
        <v>131</v>
      </c>
      <c r="D30" s="160" t="s">
        <v>115</v>
      </c>
      <c r="E30" s="161">
        <v>2</v>
      </c>
      <c r="F30" s="163"/>
      <c r="G30" s="163">
        <f t="shared" si="6"/>
        <v>0</v>
      </c>
      <c r="H30" s="163">
        <v>0</v>
      </c>
      <c r="I30" s="163">
        <f t="shared" si="0"/>
        <v>0</v>
      </c>
      <c r="J30" s="163">
        <v>829</v>
      </c>
      <c r="K30" s="163">
        <f t="shared" si="1"/>
        <v>1658</v>
      </c>
      <c r="L30" s="163">
        <v>0</v>
      </c>
      <c r="M30" s="163">
        <f t="shared" si="2"/>
        <v>0</v>
      </c>
      <c r="N30" s="163">
        <v>0</v>
      </c>
      <c r="O30" s="163">
        <f t="shared" si="3"/>
        <v>0</v>
      </c>
      <c r="P30" s="163">
        <v>0</v>
      </c>
      <c r="Q30" s="163">
        <f t="shared" si="4"/>
        <v>0</v>
      </c>
      <c r="R30" s="163"/>
      <c r="S30" s="163"/>
      <c r="T30" s="164">
        <v>0</v>
      </c>
      <c r="U30" s="163">
        <f t="shared" si="5"/>
        <v>0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87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23</v>
      </c>
      <c r="B31" s="159" t="s">
        <v>132</v>
      </c>
      <c r="C31" s="180" t="s">
        <v>133</v>
      </c>
      <c r="D31" s="160" t="s">
        <v>115</v>
      </c>
      <c r="E31" s="161">
        <v>1</v>
      </c>
      <c r="F31" s="163"/>
      <c r="G31" s="163">
        <f t="shared" si="6"/>
        <v>0</v>
      </c>
      <c r="H31" s="163">
        <v>0</v>
      </c>
      <c r="I31" s="163">
        <f t="shared" si="0"/>
        <v>0</v>
      </c>
      <c r="J31" s="163">
        <v>207</v>
      </c>
      <c r="K31" s="163">
        <f t="shared" si="1"/>
        <v>207</v>
      </c>
      <c r="L31" s="163">
        <v>0</v>
      </c>
      <c r="M31" s="163">
        <f t="shared" si="2"/>
        <v>0</v>
      </c>
      <c r="N31" s="163">
        <v>0</v>
      </c>
      <c r="O31" s="163">
        <f t="shared" si="3"/>
        <v>0</v>
      </c>
      <c r="P31" s="163">
        <v>0</v>
      </c>
      <c r="Q31" s="163">
        <f t="shared" si="4"/>
        <v>0</v>
      </c>
      <c r="R31" s="163"/>
      <c r="S31" s="163"/>
      <c r="T31" s="164">
        <v>0</v>
      </c>
      <c r="U31" s="163">
        <f t="shared" si="5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87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24</v>
      </c>
      <c r="B32" s="159" t="s">
        <v>134</v>
      </c>
      <c r="C32" s="180" t="s">
        <v>135</v>
      </c>
      <c r="D32" s="160" t="s">
        <v>115</v>
      </c>
      <c r="E32" s="161">
        <v>1</v>
      </c>
      <c r="F32" s="163"/>
      <c r="G32" s="163">
        <f t="shared" si="6"/>
        <v>0</v>
      </c>
      <c r="H32" s="163">
        <v>0</v>
      </c>
      <c r="I32" s="163">
        <f t="shared" si="0"/>
        <v>0</v>
      </c>
      <c r="J32" s="163">
        <v>205</v>
      </c>
      <c r="K32" s="163">
        <f t="shared" si="1"/>
        <v>205</v>
      </c>
      <c r="L32" s="163">
        <v>0</v>
      </c>
      <c r="M32" s="163">
        <f t="shared" si="2"/>
        <v>0</v>
      </c>
      <c r="N32" s="163">
        <v>0</v>
      </c>
      <c r="O32" s="163">
        <f t="shared" si="3"/>
        <v>0</v>
      </c>
      <c r="P32" s="163">
        <v>0</v>
      </c>
      <c r="Q32" s="163">
        <f t="shared" si="4"/>
        <v>0</v>
      </c>
      <c r="R32" s="163"/>
      <c r="S32" s="163"/>
      <c r="T32" s="164">
        <v>0</v>
      </c>
      <c r="U32" s="163">
        <f t="shared" si="5"/>
        <v>0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87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25</v>
      </c>
      <c r="B33" s="159" t="s">
        <v>136</v>
      </c>
      <c r="C33" s="180" t="s">
        <v>137</v>
      </c>
      <c r="D33" s="160" t="s">
        <v>115</v>
      </c>
      <c r="E33" s="161">
        <v>1</v>
      </c>
      <c r="F33" s="163"/>
      <c r="G33" s="163">
        <f t="shared" si="6"/>
        <v>0</v>
      </c>
      <c r="H33" s="163">
        <v>0</v>
      </c>
      <c r="I33" s="163">
        <f t="shared" si="0"/>
        <v>0</v>
      </c>
      <c r="J33" s="163">
        <v>622</v>
      </c>
      <c r="K33" s="163">
        <f t="shared" si="1"/>
        <v>622</v>
      </c>
      <c r="L33" s="163">
        <v>0</v>
      </c>
      <c r="M33" s="163">
        <f t="shared" si="2"/>
        <v>0</v>
      </c>
      <c r="N33" s="163">
        <v>0</v>
      </c>
      <c r="O33" s="163">
        <f t="shared" si="3"/>
        <v>0</v>
      </c>
      <c r="P33" s="163">
        <v>0</v>
      </c>
      <c r="Q33" s="163">
        <f t="shared" si="4"/>
        <v>0</v>
      </c>
      <c r="R33" s="163"/>
      <c r="S33" s="163"/>
      <c r="T33" s="164">
        <v>0</v>
      </c>
      <c r="U33" s="163">
        <f t="shared" si="5"/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87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26</v>
      </c>
      <c r="B34" s="159" t="s">
        <v>138</v>
      </c>
      <c r="C34" s="180" t="s">
        <v>139</v>
      </c>
      <c r="D34" s="160" t="s">
        <v>115</v>
      </c>
      <c r="E34" s="161">
        <v>1</v>
      </c>
      <c r="F34" s="163"/>
      <c r="G34" s="163">
        <f t="shared" si="6"/>
        <v>0</v>
      </c>
      <c r="H34" s="163">
        <v>0</v>
      </c>
      <c r="I34" s="163">
        <f t="shared" si="0"/>
        <v>0</v>
      </c>
      <c r="J34" s="163">
        <v>662</v>
      </c>
      <c r="K34" s="163">
        <f t="shared" si="1"/>
        <v>662</v>
      </c>
      <c r="L34" s="163">
        <v>0</v>
      </c>
      <c r="M34" s="163">
        <f t="shared" si="2"/>
        <v>0</v>
      </c>
      <c r="N34" s="163">
        <v>0</v>
      </c>
      <c r="O34" s="163">
        <f t="shared" si="3"/>
        <v>0</v>
      </c>
      <c r="P34" s="163">
        <v>0</v>
      </c>
      <c r="Q34" s="163">
        <f t="shared" si="4"/>
        <v>0</v>
      </c>
      <c r="R34" s="163"/>
      <c r="S34" s="163"/>
      <c r="T34" s="164">
        <v>0</v>
      </c>
      <c r="U34" s="163">
        <f t="shared" si="5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87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27</v>
      </c>
      <c r="B35" s="159" t="s">
        <v>140</v>
      </c>
      <c r="C35" s="180" t="s">
        <v>141</v>
      </c>
      <c r="D35" s="160" t="s">
        <v>115</v>
      </c>
      <c r="E35" s="161">
        <v>1</v>
      </c>
      <c r="F35" s="163"/>
      <c r="G35" s="163">
        <f t="shared" si="6"/>
        <v>0</v>
      </c>
      <c r="H35" s="163">
        <v>0</v>
      </c>
      <c r="I35" s="163">
        <f t="shared" si="0"/>
        <v>0</v>
      </c>
      <c r="J35" s="163">
        <v>1451</v>
      </c>
      <c r="K35" s="163">
        <f t="shared" si="1"/>
        <v>1451</v>
      </c>
      <c r="L35" s="163">
        <v>0</v>
      </c>
      <c r="M35" s="163">
        <f t="shared" si="2"/>
        <v>0</v>
      </c>
      <c r="N35" s="163">
        <v>0</v>
      </c>
      <c r="O35" s="163">
        <f t="shared" si="3"/>
        <v>0</v>
      </c>
      <c r="P35" s="163">
        <v>0</v>
      </c>
      <c r="Q35" s="163">
        <f t="shared" si="4"/>
        <v>0</v>
      </c>
      <c r="R35" s="163"/>
      <c r="S35" s="163"/>
      <c r="T35" s="164">
        <v>0</v>
      </c>
      <c r="U35" s="163">
        <f t="shared" si="5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87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28</v>
      </c>
      <c r="B36" s="159" t="s">
        <v>142</v>
      </c>
      <c r="C36" s="180" t="s">
        <v>143</v>
      </c>
      <c r="D36" s="160" t="s">
        <v>115</v>
      </c>
      <c r="E36" s="161">
        <v>2</v>
      </c>
      <c r="F36" s="163"/>
      <c r="G36" s="163">
        <f t="shared" si="6"/>
        <v>0</v>
      </c>
      <c r="H36" s="163">
        <v>0</v>
      </c>
      <c r="I36" s="163">
        <f t="shared" si="0"/>
        <v>0</v>
      </c>
      <c r="J36" s="163">
        <v>163</v>
      </c>
      <c r="K36" s="163">
        <f t="shared" si="1"/>
        <v>326</v>
      </c>
      <c r="L36" s="163">
        <v>0</v>
      </c>
      <c r="M36" s="163">
        <f t="shared" si="2"/>
        <v>0</v>
      </c>
      <c r="N36" s="163">
        <v>0</v>
      </c>
      <c r="O36" s="163">
        <f t="shared" si="3"/>
        <v>0</v>
      </c>
      <c r="P36" s="163">
        <v>0</v>
      </c>
      <c r="Q36" s="163">
        <f t="shared" si="4"/>
        <v>0</v>
      </c>
      <c r="R36" s="163"/>
      <c r="S36" s="163"/>
      <c r="T36" s="164">
        <v>0</v>
      </c>
      <c r="U36" s="163">
        <f t="shared" si="5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87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29</v>
      </c>
      <c r="B37" s="159" t="s">
        <v>144</v>
      </c>
      <c r="C37" s="180" t="s">
        <v>145</v>
      </c>
      <c r="D37" s="160" t="s">
        <v>115</v>
      </c>
      <c r="E37" s="161">
        <v>1</v>
      </c>
      <c r="F37" s="163"/>
      <c r="G37" s="163">
        <f t="shared" si="6"/>
        <v>0</v>
      </c>
      <c r="H37" s="163">
        <v>0</v>
      </c>
      <c r="I37" s="163">
        <f t="shared" si="0"/>
        <v>0</v>
      </c>
      <c r="J37" s="163">
        <v>102</v>
      </c>
      <c r="K37" s="163">
        <f t="shared" si="1"/>
        <v>102</v>
      </c>
      <c r="L37" s="163">
        <v>0</v>
      </c>
      <c r="M37" s="163">
        <f t="shared" si="2"/>
        <v>0</v>
      </c>
      <c r="N37" s="163">
        <v>0</v>
      </c>
      <c r="O37" s="163">
        <f t="shared" si="3"/>
        <v>0</v>
      </c>
      <c r="P37" s="163">
        <v>0</v>
      </c>
      <c r="Q37" s="163">
        <f t="shared" si="4"/>
        <v>0</v>
      </c>
      <c r="R37" s="163"/>
      <c r="S37" s="163"/>
      <c r="T37" s="164">
        <v>0</v>
      </c>
      <c r="U37" s="163">
        <f t="shared" si="5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87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30</v>
      </c>
      <c r="B38" s="159" t="s">
        <v>146</v>
      </c>
      <c r="C38" s="180" t="s">
        <v>147</v>
      </c>
      <c r="D38" s="160" t="s">
        <v>115</v>
      </c>
      <c r="E38" s="161">
        <v>4</v>
      </c>
      <c r="F38" s="163"/>
      <c r="G38" s="163">
        <f t="shared" si="6"/>
        <v>0</v>
      </c>
      <c r="H38" s="163">
        <v>0</v>
      </c>
      <c r="I38" s="163">
        <f t="shared" si="0"/>
        <v>0</v>
      </c>
      <c r="J38" s="163">
        <v>138</v>
      </c>
      <c r="K38" s="163">
        <f t="shared" si="1"/>
        <v>552</v>
      </c>
      <c r="L38" s="163">
        <v>0</v>
      </c>
      <c r="M38" s="163">
        <f t="shared" si="2"/>
        <v>0</v>
      </c>
      <c r="N38" s="163">
        <v>0</v>
      </c>
      <c r="O38" s="163">
        <f t="shared" si="3"/>
        <v>0</v>
      </c>
      <c r="P38" s="163">
        <v>0</v>
      </c>
      <c r="Q38" s="163">
        <f t="shared" si="4"/>
        <v>0</v>
      </c>
      <c r="R38" s="163"/>
      <c r="S38" s="163"/>
      <c r="T38" s="164">
        <v>0</v>
      </c>
      <c r="U38" s="163">
        <f t="shared" si="5"/>
        <v>0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87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31</v>
      </c>
      <c r="B39" s="159" t="s">
        <v>148</v>
      </c>
      <c r="C39" s="180" t="s">
        <v>149</v>
      </c>
      <c r="D39" s="160" t="s">
        <v>150</v>
      </c>
      <c r="E39" s="161">
        <v>1.847</v>
      </c>
      <c r="F39" s="163"/>
      <c r="G39" s="163">
        <f t="shared" si="6"/>
        <v>0</v>
      </c>
      <c r="H39" s="163">
        <v>0</v>
      </c>
      <c r="I39" s="163">
        <f t="shared" si="0"/>
        <v>0</v>
      </c>
      <c r="J39" s="163">
        <v>134</v>
      </c>
      <c r="K39" s="163">
        <f t="shared" si="1"/>
        <v>247.5</v>
      </c>
      <c r="L39" s="163">
        <v>0</v>
      </c>
      <c r="M39" s="163">
        <f t="shared" si="2"/>
        <v>0</v>
      </c>
      <c r="N39" s="163">
        <v>0</v>
      </c>
      <c r="O39" s="163">
        <f t="shared" si="3"/>
        <v>0</v>
      </c>
      <c r="P39" s="163">
        <v>0</v>
      </c>
      <c r="Q39" s="163">
        <f t="shared" si="4"/>
        <v>0</v>
      </c>
      <c r="R39" s="163"/>
      <c r="S39" s="163"/>
      <c r="T39" s="164">
        <v>0</v>
      </c>
      <c r="U39" s="163">
        <f t="shared" si="5"/>
        <v>0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87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32</v>
      </c>
      <c r="B40" s="159" t="s">
        <v>151</v>
      </c>
      <c r="C40" s="180" t="s">
        <v>152</v>
      </c>
      <c r="D40" s="160" t="s">
        <v>150</v>
      </c>
      <c r="E40" s="161">
        <v>1.8320000000000001</v>
      </c>
      <c r="F40" s="163"/>
      <c r="G40" s="163">
        <f t="shared" si="6"/>
        <v>0</v>
      </c>
      <c r="H40" s="163">
        <v>0</v>
      </c>
      <c r="I40" s="163">
        <f t="shared" si="0"/>
        <v>0</v>
      </c>
      <c r="J40" s="163">
        <v>170</v>
      </c>
      <c r="K40" s="163">
        <f t="shared" si="1"/>
        <v>311.44</v>
      </c>
      <c r="L40" s="163">
        <v>0</v>
      </c>
      <c r="M40" s="163">
        <f t="shared" si="2"/>
        <v>0</v>
      </c>
      <c r="N40" s="163">
        <v>0</v>
      </c>
      <c r="O40" s="163">
        <f t="shared" si="3"/>
        <v>0</v>
      </c>
      <c r="P40" s="163">
        <v>0</v>
      </c>
      <c r="Q40" s="163">
        <f t="shared" si="4"/>
        <v>0</v>
      </c>
      <c r="R40" s="163"/>
      <c r="S40" s="163"/>
      <c r="T40" s="164">
        <v>0</v>
      </c>
      <c r="U40" s="163">
        <f t="shared" si="5"/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87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33</v>
      </c>
      <c r="B41" s="159" t="s">
        <v>153</v>
      </c>
      <c r="C41" s="180" t="s">
        <v>154</v>
      </c>
      <c r="D41" s="160" t="s">
        <v>150</v>
      </c>
      <c r="E41" s="161">
        <v>1.268</v>
      </c>
      <c r="F41" s="163"/>
      <c r="G41" s="163">
        <f t="shared" si="6"/>
        <v>0</v>
      </c>
      <c r="H41" s="163">
        <v>0</v>
      </c>
      <c r="I41" s="163">
        <f t="shared" ref="I41:I57" si="7">ROUND(E41*H41,2)</f>
        <v>0</v>
      </c>
      <c r="J41" s="163">
        <v>234</v>
      </c>
      <c r="K41" s="163">
        <f t="shared" ref="K41:K57" si="8">ROUND(E41*J41,2)</f>
        <v>296.70999999999998</v>
      </c>
      <c r="L41" s="163">
        <v>0</v>
      </c>
      <c r="M41" s="163">
        <f t="shared" ref="M41:M57" si="9">G41*(1+L41/100)</f>
        <v>0</v>
      </c>
      <c r="N41" s="163">
        <v>0</v>
      </c>
      <c r="O41" s="163">
        <f t="shared" ref="O41:O57" si="10">ROUND(E41*N41,2)</f>
        <v>0</v>
      </c>
      <c r="P41" s="163">
        <v>0</v>
      </c>
      <c r="Q41" s="163">
        <f t="shared" ref="Q41:Q57" si="11">ROUND(E41*P41,2)</f>
        <v>0</v>
      </c>
      <c r="R41" s="163"/>
      <c r="S41" s="163"/>
      <c r="T41" s="164">
        <v>0</v>
      </c>
      <c r="U41" s="163">
        <f t="shared" ref="U41:U57" si="12">ROUND(E41*T41,2)</f>
        <v>0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87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34</v>
      </c>
      <c r="B42" s="159" t="s">
        <v>155</v>
      </c>
      <c r="C42" s="180" t="s">
        <v>156</v>
      </c>
      <c r="D42" s="160" t="s">
        <v>150</v>
      </c>
      <c r="E42" s="161">
        <v>3.7509999999999999</v>
      </c>
      <c r="F42" s="163"/>
      <c r="G42" s="163">
        <f t="shared" si="6"/>
        <v>0</v>
      </c>
      <c r="H42" s="163">
        <v>0</v>
      </c>
      <c r="I42" s="163">
        <f t="shared" si="7"/>
        <v>0</v>
      </c>
      <c r="J42" s="163">
        <v>442</v>
      </c>
      <c r="K42" s="163">
        <f t="shared" si="8"/>
        <v>1657.94</v>
      </c>
      <c r="L42" s="163">
        <v>0</v>
      </c>
      <c r="M42" s="163">
        <f t="shared" si="9"/>
        <v>0</v>
      </c>
      <c r="N42" s="163">
        <v>0</v>
      </c>
      <c r="O42" s="163">
        <f t="shared" si="10"/>
        <v>0</v>
      </c>
      <c r="P42" s="163">
        <v>0</v>
      </c>
      <c r="Q42" s="163">
        <f t="shared" si="11"/>
        <v>0</v>
      </c>
      <c r="R42" s="163"/>
      <c r="S42" s="163"/>
      <c r="T42" s="164">
        <v>0</v>
      </c>
      <c r="U42" s="163">
        <f t="shared" si="12"/>
        <v>0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87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35</v>
      </c>
      <c r="B43" s="159" t="s">
        <v>157</v>
      </c>
      <c r="C43" s="180" t="s">
        <v>158</v>
      </c>
      <c r="D43" s="160" t="s">
        <v>150</v>
      </c>
      <c r="E43" s="161">
        <v>0.95799999999999996</v>
      </c>
      <c r="F43" s="163"/>
      <c r="G43" s="163">
        <f t="shared" si="6"/>
        <v>0</v>
      </c>
      <c r="H43" s="163">
        <v>0</v>
      </c>
      <c r="I43" s="163">
        <f t="shared" si="7"/>
        <v>0</v>
      </c>
      <c r="J43" s="163">
        <v>200</v>
      </c>
      <c r="K43" s="163">
        <f t="shared" si="8"/>
        <v>191.6</v>
      </c>
      <c r="L43" s="163">
        <v>0</v>
      </c>
      <c r="M43" s="163">
        <f t="shared" si="9"/>
        <v>0</v>
      </c>
      <c r="N43" s="163">
        <v>0</v>
      </c>
      <c r="O43" s="163">
        <f t="shared" si="10"/>
        <v>0</v>
      </c>
      <c r="P43" s="163">
        <v>0</v>
      </c>
      <c r="Q43" s="163">
        <f t="shared" si="11"/>
        <v>0</v>
      </c>
      <c r="R43" s="163"/>
      <c r="S43" s="163"/>
      <c r="T43" s="164">
        <v>0</v>
      </c>
      <c r="U43" s="163">
        <f t="shared" si="12"/>
        <v>0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87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36</v>
      </c>
      <c r="B44" s="159" t="s">
        <v>159</v>
      </c>
      <c r="C44" s="180" t="s">
        <v>160</v>
      </c>
      <c r="D44" s="160" t="s">
        <v>150</v>
      </c>
      <c r="E44" s="161">
        <v>2.9980000000000002</v>
      </c>
      <c r="F44" s="163"/>
      <c r="G44" s="163">
        <f t="shared" si="6"/>
        <v>0</v>
      </c>
      <c r="H44" s="163">
        <v>0</v>
      </c>
      <c r="I44" s="163">
        <f t="shared" si="7"/>
        <v>0</v>
      </c>
      <c r="J44" s="163">
        <v>593</v>
      </c>
      <c r="K44" s="163">
        <f t="shared" si="8"/>
        <v>1777.81</v>
      </c>
      <c r="L44" s="163">
        <v>0</v>
      </c>
      <c r="M44" s="163">
        <f t="shared" si="9"/>
        <v>0</v>
      </c>
      <c r="N44" s="163">
        <v>0</v>
      </c>
      <c r="O44" s="163">
        <f t="shared" si="10"/>
        <v>0</v>
      </c>
      <c r="P44" s="163">
        <v>0</v>
      </c>
      <c r="Q44" s="163">
        <f t="shared" si="11"/>
        <v>0</v>
      </c>
      <c r="R44" s="163"/>
      <c r="S44" s="163"/>
      <c r="T44" s="164">
        <v>0</v>
      </c>
      <c r="U44" s="163">
        <f t="shared" si="12"/>
        <v>0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87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37</v>
      </c>
      <c r="B45" s="159" t="s">
        <v>161</v>
      </c>
      <c r="C45" s="180" t="s">
        <v>162</v>
      </c>
      <c r="D45" s="160" t="s">
        <v>150</v>
      </c>
      <c r="E45" s="161">
        <v>6.7359999999999998</v>
      </c>
      <c r="F45" s="163"/>
      <c r="G45" s="163">
        <f t="shared" si="6"/>
        <v>0</v>
      </c>
      <c r="H45" s="163">
        <v>0</v>
      </c>
      <c r="I45" s="163">
        <f t="shared" si="7"/>
        <v>0</v>
      </c>
      <c r="J45" s="163">
        <v>702</v>
      </c>
      <c r="K45" s="163">
        <f t="shared" si="8"/>
        <v>4728.67</v>
      </c>
      <c r="L45" s="163">
        <v>0</v>
      </c>
      <c r="M45" s="163">
        <f t="shared" si="9"/>
        <v>0</v>
      </c>
      <c r="N45" s="163">
        <v>0</v>
      </c>
      <c r="O45" s="163">
        <f t="shared" si="10"/>
        <v>0</v>
      </c>
      <c r="P45" s="163">
        <v>0</v>
      </c>
      <c r="Q45" s="163">
        <f t="shared" si="11"/>
        <v>0</v>
      </c>
      <c r="R45" s="163"/>
      <c r="S45" s="163"/>
      <c r="T45" s="164">
        <v>0</v>
      </c>
      <c r="U45" s="163">
        <f t="shared" si="12"/>
        <v>0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87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38</v>
      </c>
      <c r="B46" s="159" t="s">
        <v>163</v>
      </c>
      <c r="C46" s="180" t="s">
        <v>164</v>
      </c>
      <c r="D46" s="160" t="s">
        <v>150</v>
      </c>
      <c r="E46" s="161">
        <v>1.3320000000000001</v>
      </c>
      <c r="F46" s="163"/>
      <c r="G46" s="163">
        <f t="shared" si="6"/>
        <v>0</v>
      </c>
      <c r="H46" s="163">
        <v>0</v>
      </c>
      <c r="I46" s="163">
        <f t="shared" si="7"/>
        <v>0</v>
      </c>
      <c r="J46" s="163">
        <v>101</v>
      </c>
      <c r="K46" s="163">
        <f t="shared" si="8"/>
        <v>134.53</v>
      </c>
      <c r="L46" s="163">
        <v>0</v>
      </c>
      <c r="M46" s="163">
        <f t="shared" si="9"/>
        <v>0</v>
      </c>
      <c r="N46" s="163">
        <v>0</v>
      </c>
      <c r="O46" s="163">
        <f t="shared" si="10"/>
        <v>0</v>
      </c>
      <c r="P46" s="163">
        <v>0</v>
      </c>
      <c r="Q46" s="163">
        <f t="shared" si="11"/>
        <v>0</v>
      </c>
      <c r="R46" s="163"/>
      <c r="S46" s="163"/>
      <c r="T46" s="164">
        <v>0</v>
      </c>
      <c r="U46" s="163">
        <f t="shared" si="12"/>
        <v>0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87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39</v>
      </c>
      <c r="B47" s="159" t="s">
        <v>165</v>
      </c>
      <c r="C47" s="180" t="s">
        <v>166</v>
      </c>
      <c r="D47" s="160" t="s">
        <v>150</v>
      </c>
      <c r="E47" s="161">
        <v>1.613</v>
      </c>
      <c r="F47" s="163"/>
      <c r="G47" s="163">
        <f t="shared" si="6"/>
        <v>0</v>
      </c>
      <c r="H47" s="163">
        <v>0</v>
      </c>
      <c r="I47" s="163">
        <f t="shared" si="7"/>
        <v>0</v>
      </c>
      <c r="J47" s="163">
        <v>108</v>
      </c>
      <c r="K47" s="163">
        <f t="shared" si="8"/>
        <v>174.2</v>
      </c>
      <c r="L47" s="163">
        <v>0</v>
      </c>
      <c r="M47" s="163">
        <f t="shared" si="9"/>
        <v>0</v>
      </c>
      <c r="N47" s="163">
        <v>0</v>
      </c>
      <c r="O47" s="163">
        <f t="shared" si="10"/>
        <v>0</v>
      </c>
      <c r="P47" s="163">
        <v>0</v>
      </c>
      <c r="Q47" s="163">
        <f t="shared" si="11"/>
        <v>0</v>
      </c>
      <c r="R47" s="163"/>
      <c r="S47" s="163"/>
      <c r="T47" s="164">
        <v>0</v>
      </c>
      <c r="U47" s="163">
        <f t="shared" si="12"/>
        <v>0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87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40</v>
      </c>
      <c r="B48" s="159" t="s">
        <v>167</v>
      </c>
      <c r="C48" s="180" t="s">
        <v>168</v>
      </c>
      <c r="D48" s="160" t="s">
        <v>115</v>
      </c>
      <c r="E48" s="161">
        <v>1</v>
      </c>
      <c r="F48" s="163"/>
      <c r="G48" s="163">
        <f t="shared" si="6"/>
        <v>0</v>
      </c>
      <c r="H48" s="163">
        <v>0</v>
      </c>
      <c r="I48" s="163">
        <f t="shared" si="7"/>
        <v>0</v>
      </c>
      <c r="J48" s="163">
        <v>462</v>
      </c>
      <c r="K48" s="163">
        <f t="shared" si="8"/>
        <v>462</v>
      </c>
      <c r="L48" s="163">
        <v>0</v>
      </c>
      <c r="M48" s="163">
        <f t="shared" si="9"/>
        <v>0</v>
      </c>
      <c r="N48" s="163">
        <v>0</v>
      </c>
      <c r="O48" s="163">
        <f t="shared" si="10"/>
        <v>0</v>
      </c>
      <c r="P48" s="163">
        <v>0</v>
      </c>
      <c r="Q48" s="163">
        <f t="shared" si="11"/>
        <v>0</v>
      </c>
      <c r="R48" s="163"/>
      <c r="S48" s="163"/>
      <c r="T48" s="164">
        <v>0</v>
      </c>
      <c r="U48" s="163">
        <f t="shared" si="12"/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87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>
        <v>41</v>
      </c>
      <c r="B49" s="159" t="s">
        <v>169</v>
      </c>
      <c r="C49" s="180" t="s">
        <v>170</v>
      </c>
      <c r="D49" s="160" t="s">
        <v>115</v>
      </c>
      <c r="E49" s="161">
        <v>1</v>
      </c>
      <c r="F49" s="163"/>
      <c r="G49" s="163">
        <f t="shared" si="6"/>
        <v>0</v>
      </c>
      <c r="H49" s="163">
        <v>0</v>
      </c>
      <c r="I49" s="163">
        <f t="shared" si="7"/>
        <v>0</v>
      </c>
      <c r="J49" s="163">
        <v>454</v>
      </c>
      <c r="K49" s="163">
        <f t="shared" si="8"/>
        <v>454</v>
      </c>
      <c r="L49" s="163">
        <v>0</v>
      </c>
      <c r="M49" s="163">
        <f t="shared" si="9"/>
        <v>0</v>
      </c>
      <c r="N49" s="163">
        <v>0</v>
      </c>
      <c r="O49" s="163">
        <f t="shared" si="10"/>
        <v>0</v>
      </c>
      <c r="P49" s="163">
        <v>0</v>
      </c>
      <c r="Q49" s="163">
        <f t="shared" si="11"/>
        <v>0</v>
      </c>
      <c r="R49" s="163"/>
      <c r="S49" s="163"/>
      <c r="T49" s="164">
        <v>0</v>
      </c>
      <c r="U49" s="163">
        <f t="shared" si="12"/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87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42</v>
      </c>
      <c r="B50" s="159" t="s">
        <v>171</v>
      </c>
      <c r="C50" s="180" t="s">
        <v>172</v>
      </c>
      <c r="D50" s="160" t="s">
        <v>115</v>
      </c>
      <c r="E50" s="161">
        <v>1</v>
      </c>
      <c r="F50" s="163"/>
      <c r="G50" s="163">
        <f t="shared" si="6"/>
        <v>0</v>
      </c>
      <c r="H50" s="163">
        <v>0</v>
      </c>
      <c r="I50" s="163">
        <f t="shared" si="7"/>
        <v>0</v>
      </c>
      <c r="J50" s="163">
        <v>413</v>
      </c>
      <c r="K50" s="163">
        <f t="shared" si="8"/>
        <v>413</v>
      </c>
      <c r="L50" s="163">
        <v>0</v>
      </c>
      <c r="M50" s="163">
        <f t="shared" si="9"/>
        <v>0</v>
      </c>
      <c r="N50" s="163">
        <v>0</v>
      </c>
      <c r="O50" s="163">
        <f t="shared" si="10"/>
        <v>0</v>
      </c>
      <c r="P50" s="163">
        <v>0</v>
      </c>
      <c r="Q50" s="163">
        <f t="shared" si="11"/>
        <v>0</v>
      </c>
      <c r="R50" s="163"/>
      <c r="S50" s="163"/>
      <c r="T50" s="164">
        <v>0</v>
      </c>
      <c r="U50" s="163">
        <f t="shared" si="12"/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87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43</v>
      </c>
      <c r="B51" s="159" t="s">
        <v>173</v>
      </c>
      <c r="C51" s="180" t="s">
        <v>174</v>
      </c>
      <c r="D51" s="160" t="s">
        <v>115</v>
      </c>
      <c r="E51" s="161">
        <v>1</v>
      </c>
      <c r="F51" s="163"/>
      <c r="G51" s="163">
        <f t="shared" si="6"/>
        <v>0</v>
      </c>
      <c r="H51" s="163">
        <v>0</v>
      </c>
      <c r="I51" s="163">
        <f t="shared" si="7"/>
        <v>0</v>
      </c>
      <c r="J51" s="163">
        <v>231</v>
      </c>
      <c r="K51" s="163">
        <f t="shared" si="8"/>
        <v>231</v>
      </c>
      <c r="L51" s="163">
        <v>0</v>
      </c>
      <c r="M51" s="163">
        <f t="shared" si="9"/>
        <v>0</v>
      </c>
      <c r="N51" s="163">
        <v>0</v>
      </c>
      <c r="O51" s="163">
        <f t="shared" si="10"/>
        <v>0</v>
      </c>
      <c r="P51" s="163">
        <v>0</v>
      </c>
      <c r="Q51" s="163">
        <f t="shared" si="11"/>
        <v>0</v>
      </c>
      <c r="R51" s="163"/>
      <c r="S51" s="163"/>
      <c r="T51" s="164">
        <v>0</v>
      </c>
      <c r="U51" s="163">
        <f t="shared" si="12"/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87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44</v>
      </c>
      <c r="B52" s="159" t="s">
        <v>175</v>
      </c>
      <c r="C52" s="180" t="s">
        <v>176</v>
      </c>
      <c r="D52" s="160" t="s">
        <v>115</v>
      </c>
      <c r="E52" s="161">
        <v>4</v>
      </c>
      <c r="F52" s="163"/>
      <c r="G52" s="163">
        <f t="shared" si="6"/>
        <v>0</v>
      </c>
      <c r="H52" s="163">
        <v>0</v>
      </c>
      <c r="I52" s="163">
        <f t="shared" si="7"/>
        <v>0</v>
      </c>
      <c r="J52" s="163">
        <v>1200</v>
      </c>
      <c r="K52" s="163">
        <f t="shared" si="8"/>
        <v>4800</v>
      </c>
      <c r="L52" s="163">
        <v>0</v>
      </c>
      <c r="M52" s="163">
        <f t="shared" si="9"/>
        <v>0</v>
      </c>
      <c r="N52" s="163">
        <v>0</v>
      </c>
      <c r="O52" s="163">
        <f t="shared" si="10"/>
        <v>0</v>
      </c>
      <c r="P52" s="163">
        <v>0</v>
      </c>
      <c r="Q52" s="163">
        <f t="shared" si="11"/>
        <v>0</v>
      </c>
      <c r="R52" s="163"/>
      <c r="S52" s="163"/>
      <c r="T52" s="164">
        <v>0</v>
      </c>
      <c r="U52" s="163">
        <f t="shared" si="12"/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87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45</v>
      </c>
      <c r="B53" s="159" t="s">
        <v>177</v>
      </c>
      <c r="C53" s="180" t="s">
        <v>178</v>
      </c>
      <c r="D53" s="160" t="s">
        <v>115</v>
      </c>
      <c r="E53" s="161">
        <v>6</v>
      </c>
      <c r="F53" s="163"/>
      <c r="G53" s="163">
        <f t="shared" si="6"/>
        <v>0</v>
      </c>
      <c r="H53" s="163">
        <v>0</v>
      </c>
      <c r="I53" s="163">
        <f t="shared" si="7"/>
        <v>0</v>
      </c>
      <c r="J53" s="163">
        <v>122</v>
      </c>
      <c r="K53" s="163">
        <f t="shared" si="8"/>
        <v>732</v>
      </c>
      <c r="L53" s="163">
        <v>0</v>
      </c>
      <c r="M53" s="163">
        <f t="shared" si="9"/>
        <v>0</v>
      </c>
      <c r="N53" s="163">
        <v>0</v>
      </c>
      <c r="O53" s="163">
        <f t="shared" si="10"/>
        <v>0</v>
      </c>
      <c r="P53" s="163">
        <v>0</v>
      </c>
      <c r="Q53" s="163">
        <f t="shared" si="11"/>
        <v>0</v>
      </c>
      <c r="R53" s="163"/>
      <c r="S53" s="163"/>
      <c r="T53" s="164">
        <v>0</v>
      </c>
      <c r="U53" s="163">
        <f t="shared" si="12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87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>
        <v>46</v>
      </c>
      <c r="B54" s="159" t="s">
        <v>179</v>
      </c>
      <c r="C54" s="180" t="s">
        <v>180</v>
      </c>
      <c r="D54" s="160" t="s">
        <v>115</v>
      </c>
      <c r="E54" s="161">
        <v>6</v>
      </c>
      <c r="F54" s="163"/>
      <c r="G54" s="163">
        <f t="shared" si="6"/>
        <v>0</v>
      </c>
      <c r="H54" s="163">
        <v>0</v>
      </c>
      <c r="I54" s="163">
        <f t="shared" si="7"/>
        <v>0</v>
      </c>
      <c r="J54" s="163">
        <v>152</v>
      </c>
      <c r="K54" s="163">
        <f t="shared" si="8"/>
        <v>912</v>
      </c>
      <c r="L54" s="163">
        <v>0</v>
      </c>
      <c r="M54" s="163">
        <f t="shared" si="9"/>
        <v>0</v>
      </c>
      <c r="N54" s="163">
        <v>0</v>
      </c>
      <c r="O54" s="163">
        <f t="shared" si="10"/>
        <v>0</v>
      </c>
      <c r="P54" s="163">
        <v>0</v>
      </c>
      <c r="Q54" s="163">
        <f t="shared" si="11"/>
        <v>0</v>
      </c>
      <c r="R54" s="163"/>
      <c r="S54" s="163"/>
      <c r="T54" s="164">
        <v>0</v>
      </c>
      <c r="U54" s="163">
        <f t="shared" si="12"/>
        <v>0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87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47</v>
      </c>
      <c r="B55" s="159" t="s">
        <v>181</v>
      </c>
      <c r="C55" s="180" t="s">
        <v>182</v>
      </c>
      <c r="D55" s="160" t="s">
        <v>115</v>
      </c>
      <c r="E55" s="161">
        <v>1</v>
      </c>
      <c r="F55" s="163"/>
      <c r="G55" s="163">
        <f t="shared" si="6"/>
        <v>0</v>
      </c>
      <c r="H55" s="163">
        <v>0</v>
      </c>
      <c r="I55" s="163">
        <f t="shared" si="7"/>
        <v>0</v>
      </c>
      <c r="J55" s="163">
        <v>231</v>
      </c>
      <c r="K55" s="163">
        <f t="shared" si="8"/>
        <v>231</v>
      </c>
      <c r="L55" s="163">
        <v>0</v>
      </c>
      <c r="M55" s="163">
        <f t="shared" si="9"/>
        <v>0</v>
      </c>
      <c r="N55" s="163">
        <v>0</v>
      </c>
      <c r="O55" s="163">
        <f t="shared" si="10"/>
        <v>0</v>
      </c>
      <c r="P55" s="163">
        <v>0</v>
      </c>
      <c r="Q55" s="163">
        <f t="shared" si="11"/>
        <v>0</v>
      </c>
      <c r="R55" s="163"/>
      <c r="S55" s="163"/>
      <c r="T55" s="164">
        <v>0</v>
      </c>
      <c r="U55" s="163">
        <f t="shared" si="12"/>
        <v>0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87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48</v>
      </c>
      <c r="B56" s="159" t="s">
        <v>183</v>
      </c>
      <c r="C56" s="180" t="s">
        <v>184</v>
      </c>
      <c r="D56" s="160" t="s">
        <v>185</v>
      </c>
      <c r="E56" s="161">
        <v>1</v>
      </c>
      <c r="F56" s="163"/>
      <c r="G56" s="163">
        <f t="shared" si="6"/>
        <v>0</v>
      </c>
      <c r="H56" s="163">
        <v>0</v>
      </c>
      <c r="I56" s="163">
        <f t="shared" si="7"/>
        <v>0</v>
      </c>
      <c r="J56" s="163">
        <v>3000</v>
      </c>
      <c r="K56" s="163">
        <f t="shared" si="8"/>
        <v>3000</v>
      </c>
      <c r="L56" s="163">
        <v>0</v>
      </c>
      <c r="M56" s="163">
        <f t="shared" si="9"/>
        <v>0</v>
      </c>
      <c r="N56" s="163">
        <v>0</v>
      </c>
      <c r="O56" s="163">
        <f t="shared" si="10"/>
        <v>0</v>
      </c>
      <c r="P56" s="163">
        <v>0</v>
      </c>
      <c r="Q56" s="163">
        <f t="shared" si="11"/>
        <v>0</v>
      </c>
      <c r="R56" s="163"/>
      <c r="S56" s="163"/>
      <c r="T56" s="164">
        <v>0</v>
      </c>
      <c r="U56" s="163">
        <f t="shared" si="12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87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4">
        <v>49</v>
      </c>
      <c r="B57" s="175" t="s">
        <v>186</v>
      </c>
      <c r="C57" s="181" t="s">
        <v>187</v>
      </c>
      <c r="D57" s="176" t="s">
        <v>0</v>
      </c>
      <c r="E57" s="177">
        <v>687.9</v>
      </c>
      <c r="F57" s="178"/>
      <c r="G57" s="178">
        <f t="shared" si="6"/>
        <v>0</v>
      </c>
      <c r="H57" s="178">
        <v>0</v>
      </c>
      <c r="I57" s="178">
        <f t="shared" si="7"/>
        <v>0</v>
      </c>
      <c r="J57" s="178">
        <v>0.51</v>
      </c>
      <c r="K57" s="178">
        <f t="shared" si="8"/>
        <v>350.83</v>
      </c>
      <c r="L57" s="178">
        <v>0</v>
      </c>
      <c r="M57" s="178">
        <f t="shared" si="9"/>
        <v>0</v>
      </c>
      <c r="N57" s="178">
        <v>0</v>
      </c>
      <c r="O57" s="178">
        <f t="shared" si="10"/>
        <v>0</v>
      </c>
      <c r="P57" s="178">
        <v>0</v>
      </c>
      <c r="Q57" s="178">
        <f t="shared" si="11"/>
        <v>0</v>
      </c>
      <c r="R57" s="178"/>
      <c r="S57" s="178"/>
      <c r="T57" s="179">
        <v>0</v>
      </c>
      <c r="U57" s="178">
        <f t="shared" si="12"/>
        <v>0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87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x14ac:dyDescent="0.2">
      <c r="A58" s="6"/>
      <c r="B58" s="7" t="s">
        <v>188</v>
      </c>
      <c r="C58" s="182" t="s">
        <v>188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v>15</v>
      </c>
      <c r="AD58">
        <v>21</v>
      </c>
    </row>
    <row r="59" spans="1:60" x14ac:dyDescent="0.2">
      <c r="C59" s="183"/>
      <c r="D59" s="142"/>
      <c r="AE59" t="s">
        <v>189</v>
      </c>
    </row>
    <row r="60" spans="1:60" x14ac:dyDescent="0.2">
      <c r="D60" s="142"/>
    </row>
    <row r="61" spans="1:60" x14ac:dyDescent="0.2">
      <c r="D61" s="142"/>
    </row>
    <row r="62" spans="1:60" x14ac:dyDescent="0.2">
      <c r="D62" s="142"/>
    </row>
    <row r="63" spans="1:60" x14ac:dyDescent="0.2">
      <c r="D63" s="142"/>
    </row>
    <row r="64" spans="1:60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2014-02-28T09:52:57Z</cp:lastPrinted>
  <dcterms:created xsi:type="dcterms:W3CDTF">2009-04-08T07:15:50Z</dcterms:created>
  <dcterms:modified xsi:type="dcterms:W3CDTF">2016-04-12T06:06:36Z</dcterms:modified>
</cp:coreProperties>
</file>